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 activeTab="1"/>
  </bookViews>
  <sheets>
    <sheet name="Sheet1" sheetId="1" r:id="rId1"/>
    <sheet name="Sheet2" sheetId="2" r:id="rId2"/>
  </sheets>
  <definedNames>
    <definedName name="_xlnm.Print_Area" localSheetId="0">Sheet1!$A$1:$BY$51</definedName>
    <definedName name="_xlnm.Print_Area" localSheetId="1">Sheet2!$C$2:$L$27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7" i="1" l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6" i="1"/>
  <c r="BR7" i="1" l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48" i="1"/>
  <c r="BR49" i="1"/>
  <c r="BR50" i="1"/>
  <c r="BR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6" i="1"/>
  <c r="AA6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6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6" i="1"/>
  <c r="F18" i="2" l="1"/>
  <c r="E18" i="2"/>
  <c r="D18" i="2"/>
  <c r="F17" i="2"/>
  <c r="E17" i="2"/>
  <c r="D17" i="2"/>
  <c r="F16" i="2"/>
  <c r="E16" i="2"/>
  <c r="D16" i="2"/>
  <c r="F15" i="2"/>
  <c r="E15" i="2"/>
  <c r="D15" i="2"/>
  <c r="F14" i="2"/>
  <c r="E14" i="2"/>
  <c r="D14" i="2"/>
  <c r="F13" i="2"/>
  <c r="E13" i="2"/>
  <c r="D13" i="2"/>
  <c r="F12" i="2"/>
  <c r="D12" i="2"/>
  <c r="F11" i="2"/>
  <c r="E11" i="2"/>
  <c r="D11" i="2"/>
  <c r="F10" i="2"/>
  <c r="E10" i="2"/>
  <c r="D10" i="2"/>
  <c r="F9" i="2"/>
  <c r="E9" i="2"/>
  <c r="D9" i="2"/>
  <c r="D6" i="2"/>
  <c r="AC8" i="1" l="1"/>
  <c r="AD8" i="1" s="1"/>
  <c r="AC9" i="1"/>
  <c r="AD9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D45" i="1" s="1"/>
  <c r="AC46" i="1"/>
  <c r="AD46" i="1" s="1"/>
  <c r="AC47" i="1"/>
  <c r="AD47" i="1" s="1"/>
  <c r="AC48" i="1"/>
  <c r="AD48" i="1" s="1"/>
  <c r="AC49" i="1"/>
  <c r="AD49" i="1" s="1"/>
  <c r="AC50" i="1"/>
  <c r="AD50" i="1" s="1"/>
  <c r="V7" i="1"/>
  <c r="W7" i="1" s="1"/>
  <c r="V8" i="1"/>
  <c r="W8" i="1" s="1"/>
  <c r="V9" i="1"/>
  <c r="W9" i="1" s="1"/>
  <c r="V10" i="1"/>
  <c r="W10" i="1" s="1"/>
  <c r="V11" i="1"/>
  <c r="W11" i="1" s="1"/>
  <c r="V12" i="1"/>
  <c r="W12" i="1" s="1"/>
  <c r="V13" i="1"/>
  <c r="W13" i="1" s="1"/>
  <c r="V14" i="1"/>
  <c r="W14" i="1" s="1"/>
  <c r="V15" i="1"/>
  <c r="W15" i="1" s="1"/>
  <c r="V16" i="1"/>
  <c r="W16" i="1" s="1"/>
  <c r="V17" i="1"/>
  <c r="W17" i="1" s="1"/>
  <c r="V18" i="1"/>
  <c r="W18" i="1" s="1"/>
  <c r="V19" i="1"/>
  <c r="W19" i="1" s="1"/>
  <c r="V20" i="1"/>
  <c r="W20" i="1" s="1"/>
  <c r="V21" i="1"/>
  <c r="W21" i="1" s="1"/>
  <c r="V22" i="1"/>
  <c r="W22" i="1" s="1"/>
  <c r="V23" i="1"/>
  <c r="W23" i="1" s="1"/>
  <c r="V24" i="1"/>
  <c r="W24" i="1" s="1"/>
  <c r="V25" i="1"/>
  <c r="W25" i="1" s="1"/>
  <c r="V26" i="1"/>
  <c r="W26" i="1" s="1"/>
  <c r="V27" i="1"/>
  <c r="W27" i="1" s="1"/>
  <c r="V28" i="1"/>
  <c r="W28" i="1" s="1"/>
  <c r="V29" i="1"/>
  <c r="W29" i="1" s="1"/>
  <c r="V30" i="1"/>
  <c r="W30" i="1" s="1"/>
  <c r="V31" i="1"/>
  <c r="W31" i="1" s="1"/>
  <c r="V32" i="1"/>
  <c r="W32" i="1" s="1"/>
  <c r="V33" i="1"/>
  <c r="W33" i="1" s="1"/>
  <c r="V34" i="1"/>
  <c r="W34" i="1" s="1"/>
  <c r="V35" i="1"/>
  <c r="W35" i="1" s="1"/>
  <c r="V36" i="1"/>
  <c r="W36" i="1" s="1"/>
  <c r="V37" i="1"/>
  <c r="W37" i="1" s="1"/>
  <c r="V38" i="1"/>
  <c r="W38" i="1" s="1"/>
  <c r="V39" i="1"/>
  <c r="W39" i="1" s="1"/>
  <c r="V40" i="1"/>
  <c r="W40" i="1" s="1"/>
  <c r="V41" i="1"/>
  <c r="W41" i="1" s="1"/>
  <c r="V42" i="1"/>
  <c r="W42" i="1" s="1"/>
  <c r="V43" i="1"/>
  <c r="W43" i="1" s="1"/>
  <c r="V44" i="1"/>
  <c r="W44" i="1" s="1"/>
  <c r="V45" i="1"/>
  <c r="W45" i="1" s="1"/>
  <c r="V46" i="1"/>
  <c r="W46" i="1" s="1"/>
  <c r="V47" i="1"/>
  <c r="W47" i="1" s="1"/>
  <c r="V48" i="1"/>
  <c r="W48" i="1" s="1"/>
  <c r="V49" i="1"/>
  <c r="W49" i="1" s="1"/>
  <c r="V50" i="1"/>
  <c r="W50" i="1" s="1"/>
  <c r="BS7" i="1" l="1"/>
  <c r="BT7" i="1" s="1"/>
  <c r="BS8" i="1"/>
  <c r="BT8" i="1" s="1"/>
  <c r="BS9" i="1"/>
  <c r="BT9" i="1" s="1"/>
  <c r="BS10" i="1"/>
  <c r="BT10" i="1" s="1"/>
  <c r="BS11" i="1"/>
  <c r="BT11" i="1" s="1"/>
  <c r="BS12" i="1"/>
  <c r="BT12" i="1" s="1"/>
  <c r="BS13" i="1"/>
  <c r="BT13" i="1" s="1"/>
  <c r="BS14" i="1"/>
  <c r="BT14" i="1" s="1"/>
  <c r="BS15" i="1"/>
  <c r="BT15" i="1" s="1"/>
  <c r="BS16" i="1"/>
  <c r="BT16" i="1" s="1"/>
  <c r="BS17" i="1"/>
  <c r="BT17" i="1" s="1"/>
  <c r="BS18" i="1"/>
  <c r="BT18" i="1" s="1"/>
  <c r="BS19" i="1"/>
  <c r="BT19" i="1" s="1"/>
  <c r="BS20" i="1"/>
  <c r="BT20" i="1" s="1"/>
  <c r="BS21" i="1"/>
  <c r="BT21" i="1" s="1"/>
  <c r="BS22" i="1"/>
  <c r="BT22" i="1" s="1"/>
  <c r="BS23" i="1"/>
  <c r="BT23" i="1" s="1"/>
  <c r="BS24" i="1"/>
  <c r="BT24" i="1" s="1"/>
  <c r="BS25" i="1"/>
  <c r="BT25" i="1" s="1"/>
  <c r="BS26" i="1"/>
  <c r="BT26" i="1" s="1"/>
  <c r="BS27" i="1"/>
  <c r="BT27" i="1" s="1"/>
  <c r="BS28" i="1"/>
  <c r="BT28" i="1" s="1"/>
  <c r="BS29" i="1"/>
  <c r="BT29" i="1" s="1"/>
  <c r="BS30" i="1"/>
  <c r="BT30" i="1" s="1"/>
  <c r="BS31" i="1"/>
  <c r="BT31" i="1" s="1"/>
  <c r="BS32" i="1"/>
  <c r="BT32" i="1" s="1"/>
  <c r="BS33" i="1"/>
  <c r="BT33" i="1" s="1"/>
  <c r="BS34" i="1"/>
  <c r="BT34" i="1" s="1"/>
  <c r="BS35" i="1"/>
  <c r="BT35" i="1" s="1"/>
  <c r="BS36" i="1"/>
  <c r="BT36" i="1" s="1"/>
  <c r="BS37" i="1"/>
  <c r="BT37" i="1" s="1"/>
  <c r="BS38" i="1"/>
  <c r="BT38" i="1" s="1"/>
  <c r="BS39" i="1"/>
  <c r="BT39" i="1" s="1"/>
  <c r="BS40" i="1"/>
  <c r="BT40" i="1" s="1"/>
  <c r="BS41" i="1"/>
  <c r="BT41" i="1" s="1"/>
  <c r="BS42" i="1"/>
  <c r="BT42" i="1" s="1"/>
  <c r="BS43" i="1"/>
  <c r="BT43" i="1" s="1"/>
  <c r="BS44" i="1"/>
  <c r="BT44" i="1" s="1"/>
  <c r="BS45" i="1"/>
  <c r="BT45" i="1" s="1"/>
  <c r="BS46" i="1"/>
  <c r="BT46" i="1" s="1"/>
  <c r="BS47" i="1"/>
  <c r="BT47" i="1" s="1"/>
  <c r="BS48" i="1"/>
  <c r="BT48" i="1" s="1"/>
  <c r="BS49" i="1"/>
  <c r="BT49" i="1" s="1"/>
  <c r="BS50" i="1"/>
  <c r="BT50" i="1" s="1"/>
  <c r="BL7" i="1"/>
  <c r="BM7" i="1" s="1"/>
  <c r="BL8" i="1"/>
  <c r="BM8" i="1" s="1"/>
  <c r="BL9" i="1"/>
  <c r="BM9" i="1" s="1"/>
  <c r="BL10" i="1"/>
  <c r="BM10" i="1" s="1"/>
  <c r="BL11" i="1"/>
  <c r="BM11" i="1" s="1"/>
  <c r="BL12" i="1"/>
  <c r="BM12" i="1" s="1"/>
  <c r="BL13" i="1"/>
  <c r="BM13" i="1" s="1"/>
  <c r="BL14" i="1"/>
  <c r="BM14" i="1" s="1"/>
  <c r="BL15" i="1"/>
  <c r="BM15" i="1" s="1"/>
  <c r="BL16" i="1"/>
  <c r="BM16" i="1" s="1"/>
  <c r="BL17" i="1"/>
  <c r="BM17" i="1" s="1"/>
  <c r="BL18" i="1"/>
  <c r="BM18" i="1" s="1"/>
  <c r="BL19" i="1"/>
  <c r="BM19" i="1" s="1"/>
  <c r="BL20" i="1"/>
  <c r="BM20" i="1" s="1"/>
  <c r="BL21" i="1"/>
  <c r="BM21" i="1" s="1"/>
  <c r="BL22" i="1"/>
  <c r="BM22" i="1" s="1"/>
  <c r="BL23" i="1"/>
  <c r="BM23" i="1" s="1"/>
  <c r="BL24" i="1"/>
  <c r="BM24" i="1" s="1"/>
  <c r="BL25" i="1"/>
  <c r="BM25" i="1" s="1"/>
  <c r="BL26" i="1"/>
  <c r="BM26" i="1" s="1"/>
  <c r="BL27" i="1"/>
  <c r="BM27" i="1" s="1"/>
  <c r="BL28" i="1"/>
  <c r="BM28" i="1" s="1"/>
  <c r="BL29" i="1"/>
  <c r="BM29" i="1" s="1"/>
  <c r="BL30" i="1"/>
  <c r="BM30" i="1" s="1"/>
  <c r="BL31" i="1"/>
  <c r="BM31" i="1" s="1"/>
  <c r="BL32" i="1"/>
  <c r="BM32" i="1" s="1"/>
  <c r="BL33" i="1"/>
  <c r="BM33" i="1" s="1"/>
  <c r="BL34" i="1"/>
  <c r="BM34" i="1" s="1"/>
  <c r="BL35" i="1"/>
  <c r="BM35" i="1" s="1"/>
  <c r="BL36" i="1"/>
  <c r="BM36" i="1" s="1"/>
  <c r="BL37" i="1"/>
  <c r="BM37" i="1" s="1"/>
  <c r="BL38" i="1"/>
  <c r="BM38" i="1" s="1"/>
  <c r="BL39" i="1"/>
  <c r="BM39" i="1" s="1"/>
  <c r="BL40" i="1"/>
  <c r="BM40" i="1" s="1"/>
  <c r="BL41" i="1"/>
  <c r="BM41" i="1" s="1"/>
  <c r="BL42" i="1"/>
  <c r="BM42" i="1" s="1"/>
  <c r="BL43" i="1"/>
  <c r="BM43" i="1" s="1"/>
  <c r="BL44" i="1"/>
  <c r="BM44" i="1" s="1"/>
  <c r="BL45" i="1"/>
  <c r="BM45" i="1" s="1"/>
  <c r="BL46" i="1"/>
  <c r="BM46" i="1" s="1"/>
  <c r="BL47" i="1"/>
  <c r="BM47" i="1" s="1"/>
  <c r="BL48" i="1"/>
  <c r="BM48" i="1" s="1"/>
  <c r="BL49" i="1"/>
  <c r="BM49" i="1" s="1"/>
  <c r="BL50" i="1"/>
  <c r="BM50" i="1" s="1"/>
  <c r="BE7" i="1"/>
  <c r="BF7" i="1" s="1"/>
  <c r="BE8" i="1"/>
  <c r="BF8" i="1" s="1"/>
  <c r="BE9" i="1"/>
  <c r="BF9" i="1" s="1"/>
  <c r="BE10" i="1"/>
  <c r="BF10" i="1" s="1"/>
  <c r="BE11" i="1"/>
  <c r="BF11" i="1" s="1"/>
  <c r="BE12" i="1"/>
  <c r="BF12" i="1" s="1"/>
  <c r="BE13" i="1"/>
  <c r="BF13" i="1" s="1"/>
  <c r="BE14" i="1"/>
  <c r="BF14" i="1" s="1"/>
  <c r="BE15" i="1"/>
  <c r="BF15" i="1" s="1"/>
  <c r="BE16" i="1"/>
  <c r="BF16" i="1" s="1"/>
  <c r="BE17" i="1"/>
  <c r="BF17" i="1" s="1"/>
  <c r="BE18" i="1"/>
  <c r="BF18" i="1" s="1"/>
  <c r="BE19" i="1"/>
  <c r="BF19" i="1" s="1"/>
  <c r="BE20" i="1"/>
  <c r="BF20" i="1" s="1"/>
  <c r="BE21" i="1"/>
  <c r="BF21" i="1" s="1"/>
  <c r="BE22" i="1"/>
  <c r="BF22" i="1" s="1"/>
  <c r="BE23" i="1"/>
  <c r="BF23" i="1" s="1"/>
  <c r="BE24" i="1"/>
  <c r="BF24" i="1" s="1"/>
  <c r="BE25" i="1"/>
  <c r="BF25" i="1" s="1"/>
  <c r="BE26" i="1"/>
  <c r="BF26" i="1" s="1"/>
  <c r="BE27" i="1"/>
  <c r="BF27" i="1" s="1"/>
  <c r="BE28" i="1"/>
  <c r="BF28" i="1" s="1"/>
  <c r="BE29" i="1"/>
  <c r="BF29" i="1" s="1"/>
  <c r="BE30" i="1"/>
  <c r="BF30" i="1" s="1"/>
  <c r="BE31" i="1"/>
  <c r="BF31" i="1" s="1"/>
  <c r="BE32" i="1"/>
  <c r="BF32" i="1" s="1"/>
  <c r="BE33" i="1"/>
  <c r="BF33" i="1" s="1"/>
  <c r="BE34" i="1"/>
  <c r="BF34" i="1" s="1"/>
  <c r="BE35" i="1"/>
  <c r="BF35" i="1" s="1"/>
  <c r="BE36" i="1"/>
  <c r="BF36" i="1" s="1"/>
  <c r="BE37" i="1"/>
  <c r="BF37" i="1" s="1"/>
  <c r="BE38" i="1"/>
  <c r="BF38" i="1" s="1"/>
  <c r="BE39" i="1"/>
  <c r="BF39" i="1" s="1"/>
  <c r="BE40" i="1"/>
  <c r="BF40" i="1" s="1"/>
  <c r="BE41" i="1"/>
  <c r="BF41" i="1" s="1"/>
  <c r="BE42" i="1"/>
  <c r="BF42" i="1" s="1"/>
  <c r="BE43" i="1"/>
  <c r="BF43" i="1" s="1"/>
  <c r="BE44" i="1"/>
  <c r="BF44" i="1" s="1"/>
  <c r="BE45" i="1"/>
  <c r="BF45" i="1" s="1"/>
  <c r="BE46" i="1"/>
  <c r="BF46" i="1" s="1"/>
  <c r="BE47" i="1"/>
  <c r="BF47" i="1" s="1"/>
  <c r="BE48" i="1"/>
  <c r="BF48" i="1" s="1"/>
  <c r="BE49" i="1"/>
  <c r="BF49" i="1" s="1"/>
  <c r="BE50" i="1"/>
  <c r="BF50" i="1" s="1"/>
  <c r="AX7" i="1"/>
  <c r="AY7" i="1" s="1"/>
  <c r="AX8" i="1"/>
  <c r="AY8" i="1" s="1"/>
  <c r="AX9" i="1"/>
  <c r="AY9" i="1" s="1"/>
  <c r="AX10" i="1"/>
  <c r="AY10" i="1" s="1"/>
  <c r="AX11" i="1"/>
  <c r="AY11" i="1" s="1"/>
  <c r="AX12" i="1"/>
  <c r="AY12" i="1" s="1"/>
  <c r="AX13" i="1"/>
  <c r="AY13" i="1" s="1"/>
  <c r="AX14" i="1"/>
  <c r="AY14" i="1" s="1"/>
  <c r="AX15" i="1"/>
  <c r="AY15" i="1" s="1"/>
  <c r="AX16" i="1"/>
  <c r="AY16" i="1" s="1"/>
  <c r="AX17" i="1"/>
  <c r="AY17" i="1" s="1"/>
  <c r="AX18" i="1"/>
  <c r="AY18" i="1" s="1"/>
  <c r="AX19" i="1"/>
  <c r="AY19" i="1" s="1"/>
  <c r="AX20" i="1"/>
  <c r="AY20" i="1" s="1"/>
  <c r="AX21" i="1"/>
  <c r="AY21" i="1" s="1"/>
  <c r="AX22" i="1"/>
  <c r="AY22" i="1" s="1"/>
  <c r="AX23" i="1"/>
  <c r="AY23" i="1" s="1"/>
  <c r="AX24" i="1"/>
  <c r="AY24" i="1" s="1"/>
  <c r="AX25" i="1"/>
  <c r="AY25" i="1" s="1"/>
  <c r="AX26" i="1"/>
  <c r="AY26" i="1" s="1"/>
  <c r="AX27" i="1"/>
  <c r="AY27" i="1" s="1"/>
  <c r="AX28" i="1"/>
  <c r="AY28" i="1" s="1"/>
  <c r="AX29" i="1"/>
  <c r="AY29" i="1" s="1"/>
  <c r="AX30" i="1"/>
  <c r="AY30" i="1" s="1"/>
  <c r="AX31" i="1"/>
  <c r="AY31" i="1" s="1"/>
  <c r="AX32" i="1"/>
  <c r="AY32" i="1" s="1"/>
  <c r="AX33" i="1"/>
  <c r="AY33" i="1" s="1"/>
  <c r="AX34" i="1"/>
  <c r="AY34" i="1" s="1"/>
  <c r="AX35" i="1"/>
  <c r="AY35" i="1" s="1"/>
  <c r="AX36" i="1"/>
  <c r="AY36" i="1" s="1"/>
  <c r="AX37" i="1"/>
  <c r="AY37" i="1" s="1"/>
  <c r="AX38" i="1"/>
  <c r="AY38" i="1" s="1"/>
  <c r="AX39" i="1"/>
  <c r="AY39" i="1" s="1"/>
  <c r="AX40" i="1"/>
  <c r="AY40" i="1" s="1"/>
  <c r="AX41" i="1"/>
  <c r="AY41" i="1" s="1"/>
  <c r="AX42" i="1"/>
  <c r="AY42" i="1" s="1"/>
  <c r="AX43" i="1"/>
  <c r="AY43" i="1" s="1"/>
  <c r="AX44" i="1"/>
  <c r="AY44" i="1" s="1"/>
  <c r="AX45" i="1"/>
  <c r="AY45" i="1" s="1"/>
  <c r="AX46" i="1"/>
  <c r="AY46" i="1" s="1"/>
  <c r="AX47" i="1"/>
  <c r="AY47" i="1" s="1"/>
  <c r="AX48" i="1"/>
  <c r="AY48" i="1" s="1"/>
  <c r="AX49" i="1"/>
  <c r="AY49" i="1" s="1"/>
  <c r="AX50" i="1"/>
  <c r="AY50" i="1" s="1"/>
  <c r="AQ7" i="1"/>
  <c r="AR7" i="1" s="1"/>
  <c r="AQ8" i="1"/>
  <c r="AR8" i="1" s="1"/>
  <c r="AQ9" i="1"/>
  <c r="AR9" i="1" s="1"/>
  <c r="AQ10" i="1"/>
  <c r="AR10" i="1" s="1"/>
  <c r="AQ11" i="1"/>
  <c r="AR11" i="1" s="1"/>
  <c r="AQ12" i="1"/>
  <c r="AR12" i="1" s="1"/>
  <c r="AQ13" i="1"/>
  <c r="AR13" i="1" s="1"/>
  <c r="AQ14" i="1"/>
  <c r="AR14" i="1" s="1"/>
  <c r="AQ15" i="1"/>
  <c r="AR15" i="1" s="1"/>
  <c r="AQ16" i="1"/>
  <c r="AR16" i="1" s="1"/>
  <c r="AQ17" i="1"/>
  <c r="AR17" i="1" s="1"/>
  <c r="AQ18" i="1"/>
  <c r="AR18" i="1" s="1"/>
  <c r="AQ19" i="1"/>
  <c r="AR19" i="1" s="1"/>
  <c r="AQ20" i="1"/>
  <c r="AR20" i="1" s="1"/>
  <c r="AQ21" i="1"/>
  <c r="AR21" i="1" s="1"/>
  <c r="AQ22" i="1"/>
  <c r="AR22" i="1" s="1"/>
  <c r="AQ23" i="1"/>
  <c r="AR23" i="1" s="1"/>
  <c r="AQ24" i="1"/>
  <c r="AR24" i="1" s="1"/>
  <c r="AQ25" i="1"/>
  <c r="AR25" i="1" s="1"/>
  <c r="AQ26" i="1"/>
  <c r="AR26" i="1" s="1"/>
  <c r="AQ27" i="1"/>
  <c r="AR27" i="1" s="1"/>
  <c r="AQ28" i="1"/>
  <c r="AR28" i="1" s="1"/>
  <c r="AQ29" i="1"/>
  <c r="AR29" i="1" s="1"/>
  <c r="AQ30" i="1"/>
  <c r="AR30" i="1" s="1"/>
  <c r="AQ31" i="1"/>
  <c r="AR31" i="1" s="1"/>
  <c r="AQ32" i="1"/>
  <c r="AR32" i="1" s="1"/>
  <c r="AQ33" i="1"/>
  <c r="AR33" i="1" s="1"/>
  <c r="AQ34" i="1"/>
  <c r="AR34" i="1" s="1"/>
  <c r="AQ35" i="1"/>
  <c r="AR35" i="1" s="1"/>
  <c r="AQ36" i="1"/>
  <c r="AR36" i="1" s="1"/>
  <c r="AQ37" i="1"/>
  <c r="AR37" i="1" s="1"/>
  <c r="AQ38" i="1"/>
  <c r="AR38" i="1" s="1"/>
  <c r="AQ39" i="1"/>
  <c r="AR39" i="1" s="1"/>
  <c r="AQ40" i="1"/>
  <c r="AR40" i="1" s="1"/>
  <c r="AQ41" i="1"/>
  <c r="AR41" i="1" s="1"/>
  <c r="AQ42" i="1"/>
  <c r="AR42" i="1" s="1"/>
  <c r="AQ43" i="1"/>
  <c r="AR43" i="1" s="1"/>
  <c r="AQ44" i="1"/>
  <c r="AR44" i="1" s="1"/>
  <c r="AQ45" i="1"/>
  <c r="AR45" i="1" s="1"/>
  <c r="AQ46" i="1"/>
  <c r="AR46" i="1" s="1"/>
  <c r="AQ47" i="1"/>
  <c r="AR47" i="1" s="1"/>
  <c r="AQ48" i="1"/>
  <c r="AR48" i="1" s="1"/>
  <c r="AQ49" i="1"/>
  <c r="AR49" i="1" s="1"/>
  <c r="AQ50" i="1"/>
  <c r="AR50" i="1" s="1"/>
  <c r="AJ7" i="1"/>
  <c r="AK7" i="1" s="1"/>
  <c r="AJ8" i="1"/>
  <c r="AK8" i="1" s="1"/>
  <c r="AJ9" i="1"/>
  <c r="AK9" i="1" s="1"/>
  <c r="AJ10" i="1"/>
  <c r="AK10" i="1" s="1"/>
  <c r="AJ11" i="1"/>
  <c r="AK11" i="1" s="1"/>
  <c r="AJ12" i="1"/>
  <c r="AK12" i="1" s="1"/>
  <c r="AJ13" i="1"/>
  <c r="AK13" i="1" s="1"/>
  <c r="AJ14" i="1"/>
  <c r="AK14" i="1" s="1"/>
  <c r="AJ15" i="1"/>
  <c r="AK15" i="1" s="1"/>
  <c r="AJ16" i="1"/>
  <c r="AK16" i="1" s="1"/>
  <c r="AJ17" i="1"/>
  <c r="AK17" i="1" s="1"/>
  <c r="AJ18" i="1"/>
  <c r="AK18" i="1" s="1"/>
  <c r="AJ19" i="1"/>
  <c r="AK19" i="1" s="1"/>
  <c r="AJ20" i="1"/>
  <c r="AK20" i="1" s="1"/>
  <c r="AJ21" i="1"/>
  <c r="AK21" i="1" s="1"/>
  <c r="AJ22" i="1"/>
  <c r="AK22" i="1" s="1"/>
  <c r="AJ23" i="1"/>
  <c r="AK23" i="1" s="1"/>
  <c r="AJ24" i="1"/>
  <c r="AK24" i="1" s="1"/>
  <c r="AJ25" i="1"/>
  <c r="AK25" i="1" s="1"/>
  <c r="AJ26" i="1"/>
  <c r="AK26" i="1" s="1"/>
  <c r="AJ27" i="1"/>
  <c r="AK27" i="1" s="1"/>
  <c r="AJ28" i="1"/>
  <c r="AK28" i="1" s="1"/>
  <c r="AJ29" i="1"/>
  <c r="AK29" i="1" s="1"/>
  <c r="AJ30" i="1"/>
  <c r="AK30" i="1" s="1"/>
  <c r="AJ31" i="1"/>
  <c r="AK31" i="1" s="1"/>
  <c r="AJ32" i="1"/>
  <c r="AK32" i="1" s="1"/>
  <c r="AJ33" i="1"/>
  <c r="AK33" i="1" s="1"/>
  <c r="AJ34" i="1"/>
  <c r="AK34" i="1" s="1"/>
  <c r="AJ35" i="1"/>
  <c r="AK35" i="1" s="1"/>
  <c r="AJ36" i="1"/>
  <c r="AK36" i="1" s="1"/>
  <c r="AJ37" i="1"/>
  <c r="AK37" i="1" s="1"/>
  <c r="AJ38" i="1"/>
  <c r="AK38" i="1" s="1"/>
  <c r="AJ39" i="1"/>
  <c r="AK39" i="1" s="1"/>
  <c r="AJ40" i="1"/>
  <c r="AK40" i="1" s="1"/>
  <c r="AJ41" i="1"/>
  <c r="AK41" i="1" s="1"/>
  <c r="AJ42" i="1"/>
  <c r="AK42" i="1" s="1"/>
  <c r="AJ43" i="1"/>
  <c r="AK43" i="1" s="1"/>
  <c r="AJ44" i="1"/>
  <c r="AK44" i="1" s="1"/>
  <c r="AJ45" i="1"/>
  <c r="AK45" i="1" s="1"/>
  <c r="AJ46" i="1"/>
  <c r="AK46" i="1" s="1"/>
  <c r="AJ47" i="1"/>
  <c r="AK47" i="1" s="1"/>
  <c r="AJ48" i="1"/>
  <c r="AK48" i="1" s="1"/>
  <c r="AJ49" i="1"/>
  <c r="AK49" i="1" s="1"/>
  <c r="AJ50" i="1"/>
  <c r="AK50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H14" i="1"/>
  <c r="H15" i="1"/>
  <c r="H28" i="1"/>
  <c r="H30" i="1"/>
  <c r="H36" i="1"/>
  <c r="H38" i="1"/>
  <c r="H39" i="1"/>
  <c r="I39" i="1" s="1"/>
  <c r="H44" i="1"/>
  <c r="H46" i="1"/>
  <c r="BU11" i="1"/>
  <c r="BU14" i="1"/>
  <c r="BU22" i="1"/>
  <c r="BU29" i="1"/>
  <c r="BV38" i="1" l="1"/>
  <c r="BW38" i="1" s="1"/>
  <c r="BU16" i="1"/>
  <c r="BV39" i="1"/>
  <c r="BW39" i="1" s="1"/>
  <c r="BU15" i="1"/>
  <c r="BU39" i="1"/>
  <c r="BU8" i="1"/>
  <c r="BU32" i="1"/>
  <c r="BU31" i="1"/>
  <c r="BU12" i="1"/>
  <c r="BU36" i="1"/>
  <c r="BU13" i="1"/>
  <c r="BV28" i="1"/>
  <c r="BW28" i="1" s="1"/>
  <c r="BU44" i="1"/>
  <c r="BU46" i="1"/>
  <c r="BU45" i="1"/>
  <c r="BU21" i="1"/>
  <c r="BV46" i="1"/>
  <c r="BW46" i="1" s="1"/>
  <c r="BV14" i="1"/>
  <c r="BW14" i="1" s="1"/>
  <c r="BU28" i="1"/>
  <c r="BU20" i="1"/>
  <c r="AA7" i="1"/>
  <c r="AC7" i="1" s="1"/>
  <c r="AD7" i="1" s="1"/>
  <c r="AB7" i="1"/>
  <c r="G13" i="2"/>
  <c r="AJ6" i="1"/>
  <c r="E12" i="2"/>
  <c r="BV44" i="1"/>
  <c r="BW44" i="1" s="1"/>
  <c r="BV36" i="1"/>
  <c r="BW36" i="1" s="1"/>
  <c r="BU48" i="1"/>
  <c r="BU47" i="1"/>
  <c r="BU38" i="1"/>
  <c r="BV30" i="1"/>
  <c r="BW30" i="1" s="1"/>
  <c r="BU23" i="1"/>
  <c r="BU37" i="1"/>
  <c r="BU10" i="1"/>
  <c r="BU24" i="1"/>
  <c r="BU40" i="1"/>
  <c r="BU30" i="1"/>
  <c r="BU9" i="1"/>
  <c r="BV15" i="1"/>
  <c r="BW15" i="1" s="1"/>
  <c r="I15" i="1"/>
  <c r="H48" i="1"/>
  <c r="H40" i="1"/>
  <c r="H32" i="1"/>
  <c r="H24" i="1"/>
  <c r="H16" i="1"/>
  <c r="H8" i="1"/>
  <c r="H47" i="1"/>
  <c r="H31" i="1"/>
  <c r="H23" i="1"/>
  <c r="I44" i="1"/>
  <c r="I36" i="1"/>
  <c r="I28" i="1"/>
  <c r="H22" i="1"/>
  <c r="H45" i="1"/>
  <c r="H37" i="1"/>
  <c r="H29" i="1"/>
  <c r="H21" i="1"/>
  <c r="H13" i="1"/>
  <c r="H12" i="1"/>
  <c r="H20" i="1"/>
  <c r="H11" i="1"/>
  <c r="H10" i="1"/>
  <c r="H9" i="1"/>
  <c r="I46" i="1"/>
  <c r="I38" i="1"/>
  <c r="I30" i="1"/>
  <c r="I14" i="1"/>
  <c r="G17" i="2"/>
  <c r="BS6" i="1" l="1"/>
  <c r="G18" i="2"/>
  <c r="G16" i="2"/>
  <c r="BE6" i="1"/>
  <c r="G15" i="2"/>
  <c r="AX6" i="1"/>
  <c r="G14" i="2"/>
  <c r="AQ6" i="1"/>
  <c r="AK6" i="1"/>
  <c r="I13" i="2" s="1"/>
  <c r="H13" i="2"/>
  <c r="G12" i="2"/>
  <c r="AC6" i="1"/>
  <c r="G11" i="2"/>
  <c r="V6" i="1"/>
  <c r="G10" i="2"/>
  <c r="O6" i="1"/>
  <c r="BU33" i="1"/>
  <c r="H33" i="1"/>
  <c r="BU41" i="1"/>
  <c r="H41" i="1"/>
  <c r="BU27" i="1"/>
  <c r="H27" i="1"/>
  <c r="BV29" i="1"/>
  <c r="BW29" i="1" s="1"/>
  <c r="I29" i="1"/>
  <c r="BV31" i="1"/>
  <c r="BW31" i="1" s="1"/>
  <c r="I31" i="1"/>
  <c r="BV9" i="1"/>
  <c r="BW9" i="1" s="1"/>
  <c r="I9" i="1"/>
  <c r="BV37" i="1"/>
  <c r="BW37" i="1" s="1"/>
  <c r="I37" i="1"/>
  <c r="BV47" i="1"/>
  <c r="BW47" i="1" s="1"/>
  <c r="I47" i="1"/>
  <c r="BU18" i="1"/>
  <c r="H18" i="1"/>
  <c r="BU43" i="1"/>
  <c r="H43" i="1"/>
  <c r="BV10" i="1"/>
  <c r="BW10" i="1" s="1"/>
  <c r="I10" i="1"/>
  <c r="BV45" i="1"/>
  <c r="BW45" i="1" s="1"/>
  <c r="I45" i="1"/>
  <c r="BV8" i="1"/>
  <c r="BW8" i="1" s="1"/>
  <c r="I8" i="1"/>
  <c r="BV22" i="1"/>
  <c r="BW22" i="1" s="1"/>
  <c r="I22" i="1"/>
  <c r="BV16" i="1"/>
  <c r="BW16" i="1" s="1"/>
  <c r="I16" i="1"/>
  <c r="BU35" i="1"/>
  <c r="H35" i="1"/>
  <c r="BU34" i="1"/>
  <c r="H34" i="1"/>
  <c r="BV20" i="1"/>
  <c r="BW20" i="1" s="1"/>
  <c r="I20" i="1"/>
  <c r="BV24" i="1"/>
  <c r="BW24" i="1" s="1"/>
  <c r="I24" i="1"/>
  <c r="BU26" i="1"/>
  <c r="H26" i="1"/>
  <c r="BV11" i="1"/>
  <c r="BW11" i="1" s="1"/>
  <c r="I11" i="1"/>
  <c r="BU7" i="1"/>
  <c r="H7" i="1"/>
  <c r="BU17" i="1"/>
  <c r="H17" i="1"/>
  <c r="BU42" i="1"/>
  <c r="H42" i="1"/>
  <c r="BV12" i="1"/>
  <c r="BW12" i="1" s="1"/>
  <c r="I12" i="1"/>
  <c r="BV32" i="1"/>
  <c r="BW32" i="1" s="1"/>
  <c r="I32" i="1"/>
  <c r="BU49" i="1"/>
  <c r="H49" i="1"/>
  <c r="BU25" i="1"/>
  <c r="H25" i="1"/>
  <c r="BU50" i="1"/>
  <c r="H50" i="1"/>
  <c r="BV13" i="1"/>
  <c r="BW13" i="1" s="1"/>
  <c r="I13" i="1"/>
  <c r="BV40" i="1"/>
  <c r="BW40" i="1" s="1"/>
  <c r="I40" i="1"/>
  <c r="BU19" i="1"/>
  <c r="H19" i="1"/>
  <c r="BV21" i="1"/>
  <c r="BW21" i="1" s="1"/>
  <c r="I21" i="1"/>
  <c r="BV23" i="1"/>
  <c r="BW23" i="1" s="1"/>
  <c r="I23" i="1"/>
  <c r="BV48" i="1"/>
  <c r="BW48" i="1" s="1"/>
  <c r="I48" i="1"/>
  <c r="H6" i="1"/>
  <c r="G9" i="2"/>
  <c r="BL6" i="1"/>
  <c r="H17" i="2" s="1"/>
  <c r="BU6" i="1"/>
  <c r="J9" i="2" l="1"/>
  <c r="H18" i="2"/>
  <c r="BT6" i="1"/>
  <c r="I18" i="2" s="1"/>
  <c r="H16" i="2"/>
  <c r="BF6" i="1"/>
  <c r="I16" i="2" s="1"/>
  <c r="H15" i="2"/>
  <c r="AY6" i="1"/>
  <c r="I15" i="2" s="1"/>
  <c r="H14" i="2"/>
  <c r="AR6" i="1"/>
  <c r="I14" i="2" s="1"/>
  <c r="H12" i="2"/>
  <c r="AD6" i="1"/>
  <c r="I12" i="2" s="1"/>
  <c r="H11" i="2"/>
  <c r="W6" i="1"/>
  <c r="I11" i="2" s="1"/>
  <c r="H10" i="2"/>
  <c r="P6" i="1"/>
  <c r="I10" i="2" s="1"/>
  <c r="BV7" i="1"/>
  <c r="BW7" i="1" s="1"/>
  <c r="I7" i="1"/>
  <c r="BV27" i="1"/>
  <c r="BW27" i="1" s="1"/>
  <c r="I27" i="1"/>
  <c r="BV17" i="1"/>
  <c r="BW17" i="1" s="1"/>
  <c r="I17" i="1"/>
  <c r="BV50" i="1"/>
  <c r="BW50" i="1" s="1"/>
  <c r="I50" i="1"/>
  <c r="BV34" i="1"/>
  <c r="BW34" i="1" s="1"/>
  <c r="I34" i="1"/>
  <c r="BV43" i="1"/>
  <c r="BW43" i="1" s="1"/>
  <c r="I43" i="1"/>
  <c r="BV41" i="1"/>
  <c r="BW41" i="1" s="1"/>
  <c r="I41" i="1"/>
  <c r="BV49" i="1"/>
  <c r="BW49" i="1" s="1"/>
  <c r="I49" i="1"/>
  <c r="BV19" i="1"/>
  <c r="BW19" i="1" s="1"/>
  <c r="I19" i="1"/>
  <c r="BV25" i="1"/>
  <c r="BW25" i="1" s="1"/>
  <c r="I25" i="1"/>
  <c r="BV42" i="1"/>
  <c r="BW42" i="1" s="1"/>
  <c r="I42" i="1"/>
  <c r="BV26" i="1"/>
  <c r="BW26" i="1" s="1"/>
  <c r="I26" i="1"/>
  <c r="BV18" i="1"/>
  <c r="BW18" i="1" s="1"/>
  <c r="I18" i="1"/>
  <c r="BV33" i="1"/>
  <c r="BW33" i="1" s="1"/>
  <c r="I33" i="1"/>
  <c r="BV35" i="1"/>
  <c r="BW35" i="1" s="1"/>
  <c r="I35" i="1"/>
  <c r="H9" i="2"/>
  <c r="I6" i="1"/>
  <c r="I9" i="2" s="1"/>
  <c r="BX7" i="1"/>
  <c r="BX15" i="1"/>
  <c r="BX23" i="1"/>
  <c r="BX31" i="1"/>
  <c r="BX39" i="1"/>
  <c r="BX47" i="1"/>
  <c r="BX49" i="1"/>
  <c r="BX26" i="1"/>
  <c r="BX19" i="1"/>
  <c r="BX44" i="1"/>
  <c r="BX21" i="1"/>
  <c r="BX8" i="1"/>
  <c r="BX16" i="1"/>
  <c r="BX24" i="1"/>
  <c r="BX32" i="1"/>
  <c r="BX40" i="1"/>
  <c r="BX48" i="1"/>
  <c r="BX50" i="1"/>
  <c r="BX43" i="1"/>
  <c r="BX36" i="1"/>
  <c r="BX37" i="1"/>
  <c r="BX9" i="1"/>
  <c r="BX17" i="1"/>
  <c r="BX25" i="1"/>
  <c r="BX33" i="1"/>
  <c r="BX41" i="1"/>
  <c r="BX42" i="1"/>
  <c r="BX35" i="1"/>
  <c r="BX28" i="1"/>
  <c r="BX29" i="1"/>
  <c r="BX10" i="1"/>
  <c r="BX11" i="1"/>
  <c r="BX12" i="1"/>
  <c r="BX13" i="1"/>
  <c r="BX14" i="1"/>
  <c r="BX22" i="1"/>
  <c r="BX30" i="1"/>
  <c r="BX38" i="1"/>
  <c r="BX46" i="1"/>
  <c r="BX18" i="1"/>
  <c r="BX34" i="1"/>
  <c r="BX27" i="1"/>
  <c r="BX20" i="1"/>
  <c r="BX6" i="1"/>
  <c r="BX45" i="1"/>
  <c r="BV6" i="1"/>
  <c r="BM6" i="1"/>
  <c r="I17" i="2" s="1"/>
  <c r="BW6" i="1" l="1"/>
  <c r="L9" i="2" s="1"/>
  <c r="K9" i="2"/>
</calcChain>
</file>

<file path=xl/sharedStrings.xml><?xml version="1.0" encoding="utf-8"?>
<sst xmlns="http://schemas.openxmlformats.org/spreadsheetml/2006/main" count="150" uniqueCount="94">
  <si>
    <t>KvgviKvVx beKzgvi Bbw÷wUDkb</t>
  </si>
  <si>
    <t>‡ivj</t>
  </si>
  <si>
    <t>bvg</t>
  </si>
  <si>
    <t>Bs‡iRx 1g</t>
  </si>
  <si>
    <t>Bs‡iRx 2q</t>
  </si>
  <si>
    <t>evsjv 1g</t>
  </si>
  <si>
    <t>evsjv 2q</t>
  </si>
  <si>
    <t>MwbZ</t>
  </si>
  <si>
    <t>evsjv‡`k I wek¦cwiPq</t>
  </si>
  <si>
    <t>weÁvb</t>
  </si>
  <si>
    <t>ag©</t>
  </si>
  <si>
    <t xml:space="preserve">Z_¨ I †hvMv‡hvM cÖhyw³ </t>
  </si>
  <si>
    <t>K„wl wkÿv</t>
  </si>
  <si>
    <t>Aa© evwl©K cixÿv - 2025</t>
  </si>
  <si>
    <t>wjwLZ</t>
  </si>
  <si>
    <t>‡gvU cÖvß</t>
  </si>
  <si>
    <t>%</t>
  </si>
  <si>
    <t>‡MÖW c‡q›U</t>
  </si>
  <si>
    <t>‡MÖW</t>
  </si>
  <si>
    <t>me©‡gvU</t>
  </si>
  <si>
    <t>‡gavµg</t>
  </si>
  <si>
    <t>GPA</t>
  </si>
  <si>
    <t>Grade</t>
  </si>
  <si>
    <t>Subject Name</t>
  </si>
  <si>
    <t>Roll No:</t>
  </si>
  <si>
    <t>Student Name:</t>
  </si>
  <si>
    <t>Bangla 2nd Paper</t>
  </si>
  <si>
    <t>English 1st paper</t>
  </si>
  <si>
    <t>English 2nd paper</t>
  </si>
  <si>
    <t>Math</t>
  </si>
  <si>
    <t>B &amp; G Studies</t>
  </si>
  <si>
    <t>General Science</t>
  </si>
  <si>
    <t>Religious Studies</t>
  </si>
  <si>
    <t>ICT</t>
  </si>
  <si>
    <t>Agricultural Studies</t>
  </si>
  <si>
    <t xml:space="preserve">Total </t>
  </si>
  <si>
    <t>Total 
Marks</t>
  </si>
  <si>
    <t>Grade
Points</t>
  </si>
  <si>
    <t>Head Teacher Signature
and Date</t>
  </si>
  <si>
    <t>Prepared by Md Mafik, CLO , Kamarkati N.K Institution</t>
  </si>
  <si>
    <t>‰be©¨w³K</t>
  </si>
  <si>
    <t>Written</t>
  </si>
  <si>
    <t>MCQ</t>
  </si>
  <si>
    <t>Practical</t>
  </si>
  <si>
    <t>Class Teacher Signature
and Date</t>
  </si>
  <si>
    <t>Provati Chanda</t>
  </si>
  <si>
    <t>Shuvodip Kar</t>
  </si>
  <si>
    <t>Md Taskin</t>
  </si>
  <si>
    <t>Md Emon Hossain</t>
  </si>
  <si>
    <t>Md Tahmid</t>
  </si>
  <si>
    <t>Nandita Chanda</t>
  </si>
  <si>
    <t>Mst Mahima</t>
  </si>
  <si>
    <t>Md Mashfi</t>
  </si>
  <si>
    <t>Md Shawon Sheikh</t>
  </si>
  <si>
    <t>Md Sohan</t>
  </si>
  <si>
    <t>Md Azim</t>
  </si>
  <si>
    <t>Nusrat Jahan</t>
  </si>
  <si>
    <t>Mst Setu Islam</t>
  </si>
  <si>
    <t>Md Saikat</t>
  </si>
  <si>
    <t>Ratul Halder</t>
  </si>
  <si>
    <t>Md Rafi</t>
  </si>
  <si>
    <t>Mst Mim</t>
  </si>
  <si>
    <t>Md Emon Sheikh</t>
  </si>
  <si>
    <t>Md Sovon</t>
  </si>
  <si>
    <t>Md Redowan</t>
  </si>
  <si>
    <t>Md Bellal Khan</t>
  </si>
  <si>
    <t>Shuvo Baral</t>
  </si>
  <si>
    <t>Md Zisan</t>
  </si>
  <si>
    <t>Jalis Abdullah</t>
  </si>
  <si>
    <t>Md Muminul Islam</t>
  </si>
  <si>
    <t>Abdullah Al Evan</t>
  </si>
  <si>
    <t>Md Zihad</t>
  </si>
  <si>
    <t>Proshanto Dey</t>
  </si>
  <si>
    <t>Md Sabbir</t>
  </si>
  <si>
    <t>Mst Khadiza</t>
  </si>
  <si>
    <t>Mst Lamia</t>
  </si>
  <si>
    <t>Md Zunayed</t>
  </si>
  <si>
    <t>Arko Mistry</t>
  </si>
  <si>
    <t>Prodip Mistry</t>
  </si>
  <si>
    <t>Md Arafat</t>
  </si>
  <si>
    <t>Amin Hossen</t>
  </si>
  <si>
    <t>Abir Samadder</t>
  </si>
  <si>
    <t>Md Rezaul</t>
  </si>
  <si>
    <t>Mst Sumaia</t>
  </si>
  <si>
    <t>Md Naim</t>
  </si>
  <si>
    <t>Protik Baral</t>
  </si>
  <si>
    <t>Sabina Akter</t>
  </si>
  <si>
    <t>Abir Hossain</t>
  </si>
  <si>
    <t>Mst Tabassum</t>
  </si>
  <si>
    <t>Mohsiana Zaman Amina</t>
  </si>
  <si>
    <t>‡kÖwbt 7g</t>
  </si>
  <si>
    <r>
      <t xml:space="preserve">Kamarkati Nabokumar Institution
</t>
    </r>
    <r>
      <rPr>
        <sz val="16"/>
        <color theme="1"/>
        <rFont val="Times New Roman"/>
        <family val="1"/>
      </rPr>
      <t>Half Yearly Exam-2025
Class-Seven</t>
    </r>
  </si>
  <si>
    <t>e¨envwiK</t>
  </si>
  <si>
    <t>Bangla 1st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</si>
</sst>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SutonnyMJ"/>
    </font>
    <font>
      <sz val="14"/>
      <color theme="1"/>
      <name val="SutonnyMJ"/>
    </font>
    <font>
      <sz val="20"/>
      <color theme="1"/>
      <name val="SutonnyMJ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Calibri"/>
      <family val="2"/>
      <scheme val="minor"/>
    </font>
    <font>
      <sz val="2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5" xfId="0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6" fillId="0" borderId="0" xfId="0" applyFont="1" applyBorder="1"/>
    <xf numFmtId="0" fontId="6" fillId="0" borderId="14" xfId="0" applyFont="1" applyBorder="1"/>
    <xf numFmtId="0" fontId="6" fillId="0" borderId="11" xfId="0" applyFont="1" applyBorder="1"/>
    <xf numFmtId="0" fontId="6" fillId="0" borderId="6" xfId="0" applyFont="1" applyBorder="1"/>
    <xf numFmtId="0" fontId="6" fillId="0" borderId="5" xfId="0" applyFont="1" applyBorder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13" xfId="0" applyFont="1" applyBorder="1"/>
    <xf numFmtId="0" fontId="0" fillId="0" borderId="0" xfId="0" applyBorder="1"/>
    <xf numFmtId="0" fontId="0" fillId="0" borderId="19" xfId="0" applyBorder="1"/>
    <xf numFmtId="0" fontId="4" fillId="0" borderId="15" xfId="0" applyFont="1" applyBorder="1"/>
    <xf numFmtId="0" fontId="0" fillId="0" borderId="15" xfId="0" applyBorder="1"/>
    <xf numFmtId="0" fontId="0" fillId="0" borderId="17" xfId="0" applyBorder="1"/>
    <xf numFmtId="0" fontId="6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1133476</xdr:colOff>
      <xdr:row>1</xdr:row>
      <xdr:rowOff>161926</xdr:rowOff>
    </xdr:from>
    <xdr:to>
      <xdr:col>3</xdr:col>
      <xdr:colOff>180976</xdr:colOff>
      <xdr:row>3</xdr:row>
      <xdr:rowOff>200025</xdr:rowOff>
    </xdr:to>
    <xdr:pic>
      <xdr:nvPicPr>
        <xdr:cNvPr id="3" name="Picture 2" descr="kamarkathi nobokumar institution-14.6.2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2676" y="361951"/>
          <a:ext cx="514350" cy="57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52"/>
  <sheetViews>
    <sheetView zoomScale="112" zoomScaleNormal="112" workbookViewId="0">
      <selection activeCell="F6" sqref="F6"/>
    </sheetView>
  </sheetViews>
  <sheetFormatPr defaultRowHeight="15" x14ac:dyDescent="0.25"/>
  <cols>
    <col min="2" max="2" width="26.7109375" customWidth="1"/>
  </cols>
  <sheetData>
    <row r="1" spans="1:77" s="1" customFormat="1" ht="43.9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2"/>
    </row>
    <row r="2" spans="1:77" s="1" customFormat="1" ht="32.450000000000003" customHeight="1" x14ac:dyDescent="0.35">
      <c r="A2" s="36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8"/>
    </row>
    <row r="3" spans="1:77" s="1" customFormat="1" ht="27" customHeight="1" x14ac:dyDescent="0.35">
      <c r="A3" s="36" t="s">
        <v>90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8"/>
    </row>
    <row r="4" spans="1:77" s="3" customFormat="1" ht="15.75" x14ac:dyDescent="0.3">
      <c r="C4" s="33" t="s">
        <v>3</v>
      </c>
      <c r="D4" s="34"/>
      <c r="E4" s="34"/>
      <c r="F4" s="34"/>
      <c r="G4" s="34"/>
      <c r="H4" s="34"/>
      <c r="I4" s="35"/>
      <c r="J4" s="33" t="s">
        <v>4</v>
      </c>
      <c r="K4" s="34"/>
      <c r="L4" s="34"/>
      <c r="M4" s="34"/>
      <c r="N4" s="34"/>
      <c r="O4" s="34"/>
      <c r="P4" s="35"/>
      <c r="Q4" s="33" t="s">
        <v>5</v>
      </c>
      <c r="R4" s="34"/>
      <c r="S4" s="34"/>
      <c r="T4" s="34"/>
      <c r="U4" s="34"/>
      <c r="V4" s="34"/>
      <c r="W4" s="35"/>
      <c r="X4" s="33" t="s">
        <v>6</v>
      </c>
      <c r="Y4" s="34"/>
      <c r="Z4" s="34"/>
      <c r="AA4" s="34"/>
      <c r="AB4" s="34"/>
      <c r="AC4" s="34"/>
      <c r="AD4" s="35"/>
      <c r="AE4" s="33" t="s">
        <v>7</v>
      </c>
      <c r="AF4" s="34"/>
      <c r="AG4" s="34"/>
      <c r="AH4" s="34"/>
      <c r="AI4" s="34"/>
      <c r="AJ4" s="34"/>
      <c r="AK4" s="35"/>
      <c r="AL4" s="33" t="s">
        <v>8</v>
      </c>
      <c r="AM4" s="34"/>
      <c r="AN4" s="34"/>
      <c r="AO4" s="34"/>
      <c r="AP4" s="34"/>
      <c r="AQ4" s="34"/>
      <c r="AR4" s="35"/>
      <c r="AS4" s="33" t="s">
        <v>9</v>
      </c>
      <c r="AT4" s="34"/>
      <c r="AU4" s="34"/>
      <c r="AV4" s="34"/>
      <c r="AW4" s="34"/>
      <c r="AX4" s="34"/>
      <c r="AY4" s="35"/>
      <c r="AZ4" s="33" t="s">
        <v>10</v>
      </c>
      <c r="BA4" s="34"/>
      <c r="BB4" s="34"/>
      <c r="BC4" s="34"/>
      <c r="BD4" s="34"/>
      <c r="BE4" s="34"/>
      <c r="BF4" s="35"/>
      <c r="BG4" s="33" t="s">
        <v>11</v>
      </c>
      <c r="BH4" s="34"/>
      <c r="BI4" s="34"/>
      <c r="BJ4" s="34"/>
      <c r="BK4" s="34"/>
      <c r="BL4" s="34"/>
      <c r="BM4" s="35"/>
      <c r="BN4" s="33" t="s">
        <v>12</v>
      </c>
      <c r="BO4" s="34"/>
      <c r="BP4" s="34"/>
      <c r="BQ4" s="34"/>
      <c r="BR4" s="34"/>
      <c r="BS4" s="34"/>
      <c r="BT4" s="35"/>
    </row>
    <row r="5" spans="1:77" s="3" customFormat="1" ht="40.15" customHeight="1" x14ac:dyDescent="0.3">
      <c r="A5" s="2" t="s">
        <v>1</v>
      </c>
      <c r="B5" s="4" t="s">
        <v>2</v>
      </c>
      <c r="C5" s="2" t="s">
        <v>14</v>
      </c>
      <c r="D5" s="5"/>
      <c r="E5" s="6"/>
      <c r="F5" s="2" t="s">
        <v>15</v>
      </c>
      <c r="G5" s="2" t="s">
        <v>16</v>
      </c>
      <c r="H5" s="2" t="s">
        <v>17</v>
      </c>
      <c r="I5" s="2" t="s">
        <v>18</v>
      </c>
      <c r="J5" s="2" t="s">
        <v>14</v>
      </c>
      <c r="K5" s="5"/>
      <c r="L5" s="6"/>
      <c r="M5" s="2" t="s">
        <v>15</v>
      </c>
      <c r="N5" s="2" t="s">
        <v>16</v>
      </c>
      <c r="O5" s="2" t="s">
        <v>17</v>
      </c>
      <c r="P5" s="2" t="s">
        <v>18</v>
      </c>
      <c r="Q5" s="2" t="s">
        <v>14</v>
      </c>
      <c r="R5" s="5" t="s">
        <v>40</v>
      </c>
      <c r="S5" s="6"/>
      <c r="T5" s="2" t="s">
        <v>15</v>
      </c>
      <c r="U5" s="2" t="s">
        <v>16</v>
      </c>
      <c r="V5" s="2" t="s">
        <v>17</v>
      </c>
      <c r="W5" s="2" t="s">
        <v>18</v>
      </c>
      <c r="X5" s="2" t="s">
        <v>14</v>
      </c>
      <c r="Y5" s="5" t="s">
        <v>40</v>
      </c>
      <c r="Z5" s="6"/>
      <c r="AA5" s="2" t="s">
        <v>15</v>
      </c>
      <c r="AB5" s="2" t="s">
        <v>16</v>
      </c>
      <c r="AC5" s="2" t="s">
        <v>17</v>
      </c>
      <c r="AD5" s="2" t="s">
        <v>18</v>
      </c>
      <c r="AE5" s="2" t="s">
        <v>14</v>
      </c>
      <c r="AF5" s="5" t="s">
        <v>40</v>
      </c>
      <c r="AG5" s="6"/>
      <c r="AH5" s="2" t="s">
        <v>15</v>
      </c>
      <c r="AI5" s="2" t="s">
        <v>16</v>
      </c>
      <c r="AJ5" s="2" t="s">
        <v>17</v>
      </c>
      <c r="AK5" s="2" t="s">
        <v>18</v>
      </c>
      <c r="AL5" s="2" t="s">
        <v>14</v>
      </c>
      <c r="AM5" s="5" t="s">
        <v>40</v>
      </c>
      <c r="AN5" s="6"/>
      <c r="AO5" s="2" t="s">
        <v>15</v>
      </c>
      <c r="AP5" s="2" t="s">
        <v>16</v>
      </c>
      <c r="AQ5" s="2" t="s">
        <v>17</v>
      </c>
      <c r="AR5" s="2" t="s">
        <v>18</v>
      </c>
      <c r="AS5" s="2" t="s">
        <v>14</v>
      </c>
      <c r="AT5" s="5" t="s">
        <v>40</v>
      </c>
      <c r="AU5" s="6"/>
      <c r="AV5" s="2" t="s">
        <v>15</v>
      </c>
      <c r="AW5" s="2" t="s">
        <v>16</v>
      </c>
      <c r="AX5" s="2" t="s">
        <v>17</v>
      </c>
      <c r="AY5" s="2" t="s">
        <v>18</v>
      </c>
      <c r="AZ5" s="2" t="s">
        <v>14</v>
      </c>
      <c r="BA5" s="5" t="s">
        <v>40</v>
      </c>
      <c r="BB5" s="6"/>
      <c r="BC5" s="2" t="s">
        <v>15</v>
      </c>
      <c r="BD5" s="2" t="s">
        <v>16</v>
      </c>
      <c r="BE5" s="2" t="s">
        <v>17</v>
      </c>
      <c r="BF5" s="2" t="s">
        <v>18</v>
      </c>
      <c r="BG5" s="2" t="s">
        <v>14</v>
      </c>
      <c r="BH5" s="5" t="s">
        <v>40</v>
      </c>
      <c r="BI5" s="2" t="s">
        <v>92</v>
      </c>
      <c r="BJ5" s="2" t="s">
        <v>15</v>
      </c>
      <c r="BK5" s="2" t="s">
        <v>16</v>
      </c>
      <c r="BL5" s="2" t="s">
        <v>17</v>
      </c>
      <c r="BM5" s="2" t="s">
        <v>18</v>
      </c>
      <c r="BN5" s="2" t="s">
        <v>14</v>
      </c>
      <c r="BO5" s="5" t="s">
        <v>40</v>
      </c>
      <c r="BP5" s="2" t="s">
        <v>92</v>
      </c>
      <c r="BQ5" s="2" t="s">
        <v>15</v>
      </c>
      <c r="BR5" s="2" t="s">
        <v>16</v>
      </c>
      <c r="BS5" s="2" t="s">
        <v>17</v>
      </c>
      <c r="BT5" s="2" t="s">
        <v>18</v>
      </c>
      <c r="BU5" s="2" t="s">
        <v>19</v>
      </c>
      <c r="BV5" s="2" t="s">
        <v>17</v>
      </c>
      <c r="BW5" s="2" t="s">
        <v>18</v>
      </c>
      <c r="BX5" s="2" t="s">
        <v>20</v>
      </c>
    </row>
    <row r="6" spans="1:77" s="7" customFormat="1" x14ac:dyDescent="0.25">
      <c r="A6" s="8">
        <v>1</v>
      </c>
      <c r="B6" s="7" t="s">
        <v>45</v>
      </c>
      <c r="C6" s="7">
        <v>83</v>
      </c>
      <c r="F6" s="7">
        <f>SUM(C6+E6)</f>
        <v>83</v>
      </c>
      <c r="G6" s="7">
        <f>ROUND(C6+E6,2)</f>
        <v>83</v>
      </c>
      <c r="H6" s="7">
        <f>IF(F6&gt;79,5,IF(F6&gt;69,4,IF(F6&gt;59,3.5,IF(F6&gt;49,3,IF(F6&gt;39,2,IF(F6&gt;32,1,0))))))</f>
        <v>5</v>
      </c>
      <c r="I6" s="7" t="str">
        <f>IF(H6=5,"A+",IF(H6&gt;=4,"A",IF(H6&gt;=3.5,"A-",IF(H6&gt;=3,"B",IF(H6&gt;=2,"C",IF(H6&gt;=1,"D","F"))))))</f>
        <v>A+</v>
      </c>
      <c r="J6" s="7">
        <v>36</v>
      </c>
      <c r="M6" s="7">
        <f>SUM(J6+L6)</f>
        <v>36</v>
      </c>
      <c r="N6" s="7">
        <f>ROUND(J6+L6,2)</f>
        <v>36</v>
      </c>
      <c r="O6" s="7">
        <f>IF(M6&gt;39,5,IF(M6&gt;34,4,IF(M6&gt;29,3.5,IF(M6&gt;24,3,IF(M6&gt;20,2,IF(M6&gt;16,1,0))))))</f>
        <v>4</v>
      </c>
      <c r="P6" s="7" t="str">
        <f>IF(O6=5,"A+",IF(O6&gt;=4,"A",IF(O6&gt;=3.5,"A-",IF(O6&gt;=3,"B",IF(O6&gt;=2,"C",IF(O6&gt;=1,"D","F"))))))</f>
        <v>A</v>
      </c>
      <c r="Q6" s="7">
        <v>51</v>
      </c>
      <c r="R6" s="7">
        <v>26</v>
      </c>
      <c r="T6" s="7">
        <f>SUM(Q6+R6)</f>
        <v>77</v>
      </c>
      <c r="U6" s="7">
        <f>ROUND(Q6+R6,2)</f>
        <v>77</v>
      </c>
      <c r="V6" s="7">
        <f>IF(T6&gt;79,5,IF(T6&gt;69,4,IF(T6&gt;59,3.5,IF(T6&gt;49,3,IF(T6&gt;39,2,IF(T6&gt;32,1,0))))))</f>
        <v>4</v>
      </c>
      <c r="W6" s="7" t="str">
        <f>IF(V6=5,"A+",IF(V6&gt;=4,"A",IF(V6&gt;=3.5,"A-",IF(V6&gt;=3,"B",IF(V6&gt;=2,"C",IF(V6&gt;=1,"D","F"))))))</f>
        <v>A</v>
      </c>
      <c r="X6" s="7">
        <v>31</v>
      </c>
      <c r="Y6" s="7">
        <v>11</v>
      </c>
      <c r="AA6" s="7">
        <f>SUM(X6+Y6)</f>
        <v>42</v>
      </c>
      <c r="AB6" s="7">
        <f>ROUND(X6+Y6,2)</f>
        <v>42</v>
      </c>
      <c r="AC6" s="7">
        <f>IF(AA6&gt;39,5,IF(AA6&gt;34,4,IF(AA6&gt;29,3.5,IF(AA6&gt;24,3,IF(AA6&gt;20,2,IF(AA6&gt;16,1,0))))))</f>
        <v>5</v>
      </c>
      <c r="AD6" s="7" t="str">
        <f>IF(AC6=5,"A+",IF(AC6&gt;=4,"A",IF(AC6&gt;=3.5,"A-",IF(AC6&gt;=3,"B",IF(AC6&gt;=2,"C",IF(AC6&gt;=1,"D","F"))))))</f>
        <v>A+</v>
      </c>
      <c r="AE6" s="7">
        <v>43</v>
      </c>
      <c r="AF6" s="7">
        <v>16</v>
      </c>
      <c r="AH6" s="7">
        <f>SUM(AE6+AF6)</f>
        <v>59</v>
      </c>
      <c r="AI6" s="7">
        <f>ROUND(AE6+AF6,2)</f>
        <v>59</v>
      </c>
      <c r="AJ6" s="7">
        <f>IF(AH6&gt;79,5,IF(AH6&gt;69,4,IF(AH6&gt;59,3.5,IF(AH6&gt;49,3,IF(AH6&gt;39,2,IF(AH6&gt;32,1,0))))))</f>
        <v>3</v>
      </c>
      <c r="AK6" s="7" t="str">
        <f>IF(AJ6=5,"A+",IF(AJ6&gt;=4,"A",IF(AJ6&gt;=3.5,"A-",IF(AJ6&gt;=3,"B",IF(AJ6&gt;=2,"C",IF(AJ6&gt;=1,"D","F"))))))</f>
        <v>B</v>
      </c>
      <c r="AL6" s="7">
        <v>53</v>
      </c>
      <c r="AM6" s="7">
        <v>23</v>
      </c>
      <c r="AO6" s="7">
        <f>SUM(AL6+AM6)</f>
        <v>76</v>
      </c>
      <c r="AP6" s="7">
        <f>ROUND(AL6+AM6,2)</f>
        <v>76</v>
      </c>
      <c r="AQ6" s="7">
        <f>IF(AO6&gt;79,5,IF(AO6&gt;69,4,IF(AO6&gt;59,3.5,IF(AO6&gt;49,3,IF(AO6&gt;39,2,IF(AO6&gt;32,1,0))))))</f>
        <v>4</v>
      </c>
      <c r="AR6" s="7" t="str">
        <f>IF(AQ6=5,"A+",IF(AQ6&gt;=4,"A",IF(AQ6&gt;=3.5,"A-",IF(AQ6&gt;=3,"B",IF(AQ6&gt;=2,"C",IF(AQ6&gt;=1,"D","F"))))))</f>
        <v>A</v>
      </c>
      <c r="AS6" s="7">
        <v>58</v>
      </c>
      <c r="AT6" s="7">
        <v>26</v>
      </c>
      <c r="AV6" s="7">
        <f>SUM(AS6+AT6)</f>
        <v>84</v>
      </c>
      <c r="AW6" s="7">
        <f>ROUND(AS6+AT6,2)</f>
        <v>84</v>
      </c>
      <c r="AX6" s="7">
        <f>IF(AV6&gt;79,5,IF(AV6&gt;69,4,IF(AV6&gt;59,3.5,IF(AV6&gt;49,3,IF(AV6&gt;39,2,IF(AV6&gt;32,1,0))))))</f>
        <v>5</v>
      </c>
      <c r="AY6" s="7" t="str">
        <f>IF(AX6=5,"A+",IF(AX6&gt;=4,"A",IF(AX6&gt;=3.5,"A-",IF(AX6&gt;=3,"B",IF(AX6&gt;=2,"C",IF(AX6&gt;=1,"D","F"))))))</f>
        <v>A+</v>
      </c>
      <c r="AZ6" s="7">
        <v>60</v>
      </c>
      <c r="BA6" s="7">
        <v>26</v>
      </c>
      <c r="BC6" s="7">
        <f>SUM(AZ6+BA6)</f>
        <v>86</v>
      </c>
      <c r="BD6" s="7">
        <f>ROUND(AZ6+BA6,2)</f>
        <v>86</v>
      </c>
      <c r="BE6" s="7">
        <f>IF(BC6&gt;79,5,IF(BC6&gt;69,4,IF(BC6&gt;59,3.5,IF(BC6&gt;49,3,IF(BC6&gt;39,2,IF(BC6&gt;32,1,0))))))</f>
        <v>5</v>
      </c>
      <c r="BF6" s="7" t="str">
        <f>IF(BE6=5,"A+",IF(BE6&gt;=4,"A",IF(BE6&gt;=3.5,"A-",IF(BE6&gt;=3,"B",IF(BE6&gt;=2,"C",IF(BE6&gt;=1,"D","F"))))))</f>
        <v>A+</v>
      </c>
      <c r="BG6" s="7">
        <v>10</v>
      </c>
      <c r="BH6" s="7">
        <v>9</v>
      </c>
      <c r="BI6" s="7">
        <v>20</v>
      </c>
      <c r="BJ6" s="7">
        <f>SUM(BG6+BH6+BI6)</f>
        <v>39</v>
      </c>
      <c r="BK6" s="7">
        <f>ROUND(BG6+BH6,2)</f>
        <v>19</v>
      </c>
      <c r="BL6" s="7">
        <f>IF(BJ6&gt;39,5,IF(BJ6&gt;34,4,IF(BJ6&gt;29,3.5,IF(BJ6&gt;24,3,IF(BJ6&gt;20,2,IF(BJ6&gt;16,1,0))))))</f>
        <v>4</v>
      </c>
      <c r="BM6" s="7" t="str">
        <f>IF(BL6=5,"A+",IF(BL6&gt;=4,"A",IF(BL6&gt;=3.5,"A-",IF(BL6&gt;=3,"B",IF(BL6&gt;=2,"C",IF(BL6&gt;=1,"D","F"))))))</f>
        <v>A</v>
      </c>
      <c r="BN6" s="7">
        <v>7</v>
      </c>
      <c r="BO6" s="7">
        <v>8</v>
      </c>
      <c r="BP6" s="7">
        <v>28</v>
      </c>
      <c r="BQ6" s="7">
        <f>SUM(BN6+BO6+BP6)</f>
        <v>43</v>
      </c>
      <c r="BR6" s="7">
        <f>ROUND(BN6+BO6,2)</f>
        <v>15</v>
      </c>
      <c r="BS6" s="7">
        <f>IF(BQ6&gt;39,5,IF(BQ6&gt;34,4,IF(BQ6&gt;29,3.5,IF(BQ6&gt;24,3,IF(BQ6&gt;20,2,IF(BQ6&gt;16,1,0))))))</f>
        <v>5</v>
      </c>
      <c r="BT6" s="7" t="str">
        <f>IF(BS6=5,"A+",IF(BS6&gt;=4,"A",IF(BS6&gt;=3.5,"A-",IF(BS6&gt;=3,"B",IF(BS6&gt;=2,"C",IF(BS6&gt;=1,"D","F"))))))</f>
        <v>A+</v>
      </c>
      <c r="BU6" s="7">
        <f>SUM(F6,M6,T6,AA6,AH6,AO6,AV6,BC6,BJ6,BQ6)</f>
        <v>625</v>
      </c>
      <c r="BV6" s="7">
        <f>ROUND(IF(OR(H6&lt;1,O6&lt;1,V6&lt;1,AC6&lt;1,AJ6&lt;1,AQ6&lt;1,AX6&lt;1,BE6&lt;1,BL6&lt;1,BS6&lt;1),0,AVERAGE(H6,O6,V6,AC6,AJ6,AQ6,AX6,BE6,BL6,BS6)),2)</f>
        <v>4.4000000000000004</v>
      </c>
      <c r="BW6" s="7" t="str">
        <f>IF(BV6=5,"A+",IF(BV6&gt;=4,"A",IF(BV6&gt;=3.5,"A-",IF(BV6&gt;=3,"B",IF(BV6&gt;=2,"C",IF(BV6&gt;=1,"D","F"))))))</f>
        <v>A</v>
      </c>
      <c r="BX6" s="7">
        <f>RANK(BU6,$BU$6:$BU$51)</f>
        <v>2</v>
      </c>
    </row>
    <row r="7" spans="1:77" s="7" customFormat="1" x14ac:dyDescent="0.25">
      <c r="A7" s="8">
        <v>2</v>
      </c>
      <c r="B7" s="7" t="s">
        <v>46</v>
      </c>
      <c r="C7" s="7">
        <v>75</v>
      </c>
      <c r="F7" s="7">
        <f t="shared" ref="F7:F50" si="0">SUM(C7+E7)</f>
        <v>75</v>
      </c>
      <c r="G7" s="7">
        <f t="shared" ref="G7:G50" si="1">ROUND(C7+E7,2)</f>
        <v>75</v>
      </c>
      <c r="H7" s="7">
        <f t="shared" ref="H7:H50" si="2">IF(F7&gt;79,5,IF(F7&gt;69,4,IF(F7&gt;59,3.5,IF(F7&gt;49,3,IF(F7&gt;39,2,IF(F7&gt;32,1,0))))))</f>
        <v>4</v>
      </c>
      <c r="I7" s="7" t="str">
        <f>IF(H7=5,"A+",IF(H7&gt;=4,"A",IF(H7&gt;=3.5,"A-",IF(H7&gt;=3,"B",IF(H7&gt;=2,"C",IF(H7&gt;=1,"D","F"))))))</f>
        <v>A</v>
      </c>
      <c r="J7" s="7">
        <v>17</v>
      </c>
      <c r="M7" s="7">
        <f t="shared" ref="M7:M50" si="3">SUM(J7+L7)</f>
        <v>17</v>
      </c>
      <c r="N7" s="7">
        <f t="shared" ref="N7:N50" si="4">ROUND(J7+L7,2)</f>
        <v>17</v>
      </c>
      <c r="O7" s="7">
        <f t="shared" ref="O7:O50" si="5">IF(M7&gt;39,5,IF(M7&gt;34,4,IF(M7&gt;29,3.5,IF(M7&gt;24,3,IF(M7&gt;20,2,IF(M7&gt;16,1,0))))))</f>
        <v>1</v>
      </c>
      <c r="P7" s="7" t="str">
        <f t="shared" ref="P7:P50" si="6">IF(O7=5,"A+",IF(O7&gt;=4,"A",IF(O7&gt;=3.5,"A-",IF(O7&gt;=3,"B",IF(O7&gt;=2,"C",IF(O7&gt;=1,"D","F"))))))</f>
        <v>D</v>
      </c>
      <c r="Q7" s="7">
        <v>56</v>
      </c>
      <c r="R7" s="7">
        <v>24</v>
      </c>
      <c r="T7" s="7">
        <f t="shared" ref="T7:T50" si="7">SUM(Q7+R7)</f>
        <v>80</v>
      </c>
      <c r="U7" s="7">
        <f t="shared" ref="U7:U50" si="8">ROUND(Q7+R7,2)</f>
        <v>80</v>
      </c>
      <c r="V7" s="7">
        <f t="shared" ref="V7:V50" si="9">IF(T7&gt;79,5,IF(T7&gt;69,4,IF(T7&gt;59,3.5,IF(T7&gt;49,3,IF(T7&gt;39,2,IF(T7&gt;32,1,0))))))</f>
        <v>5</v>
      </c>
      <c r="W7" s="7" t="str">
        <f t="shared" ref="W7:W50" si="10">IF(V7=5,"A+",IF(V7&gt;=4,"A",IF(V7&gt;=3.5,"A-",IF(V7&gt;=3,"B",IF(V7&gt;=2,"C",IF(V7&gt;=1,"D","F"))))))</f>
        <v>A+</v>
      </c>
      <c r="X7" s="7">
        <v>32</v>
      </c>
      <c r="Y7" s="7">
        <v>10</v>
      </c>
      <c r="AA7" s="7">
        <f t="shared" ref="AA7:AA50" si="11">SUM(X7+Y7)</f>
        <v>42</v>
      </c>
      <c r="AB7" s="7">
        <f t="shared" ref="AB7:AB50" si="12">ROUND(X7+Y7,2)</f>
        <v>42</v>
      </c>
      <c r="AC7" s="7">
        <f t="shared" ref="AC7:AC50" si="13">IF(AA7&gt;39,5,IF(AA7&gt;34,4,IF(AA7&gt;29,3.5,IF(AA7&gt;24,3,IF(AA7&gt;20,2,IF(AA7&gt;16,1,0))))))</f>
        <v>5</v>
      </c>
      <c r="AD7" s="7" t="str">
        <f t="shared" ref="AD7:AD50" si="14">IF(AC7=5,"A+",IF(AC7&gt;=4,"A",IF(AC7&gt;=3.5,"A-",IF(AC7&gt;=3,"B",IF(AC7&gt;=2,"C",IF(AC7&gt;=1,"D","F"))))))</f>
        <v>A+</v>
      </c>
      <c r="AE7" s="7">
        <v>67</v>
      </c>
      <c r="AF7" s="7">
        <v>22</v>
      </c>
      <c r="AH7" s="7">
        <f t="shared" ref="AH7:AH50" si="15">SUM(AE7+AF7)</f>
        <v>89</v>
      </c>
      <c r="AI7" s="7">
        <f t="shared" ref="AI7:AI50" si="16">ROUND(AE7+AF7,2)</f>
        <v>89</v>
      </c>
      <c r="AJ7" s="7">
        <f t="shared" ref="AJ7:AJ50" si="17">IF(AH7&gt;79,5,IF(AH7&gt;69,4,IF(AH7&gt;59,3.5,IF(AH7&gt;49,3,IF(AH7&gt;39,2,IF(AH7&gt;32,1,0))))))</f>
        <v>5</v>
      </c>
      <c r="AK7" s="7" t="str">
        <f t="shared" ref="AK7:AK50" si="18">IF(AJ7=5,"A+",IF(AJ7&gt;=4,"A",IF(AJ7&gt;=3.5,"A-",IF(AJ7&gt;=3,"B",IF(AJ7&gt;=2,"C",IF(AJ7&gt;=1,"D","F"))))))</f>
        <v>A+</v>
      </c>
      <c r="AL7" s="7">
        <v>51</v>
      </c>
      <c r="AM7" s="7">
        <v>25</v>
      </c>
      <c r="AO7" s="7">
        <f t="shared" ref="AO7:AO50" si="19">SUM(AL7+AM7)</f>
        <v>76</v>
      </c>
      <c r="AP7" s="7">
        <f t="shared" ref="AP7:AP50" si="20">ROUND(AL7+AM7,2)</f>
        <v>76</v>
      </c>
      <c r="AQ7" s="7">
        <f t="shared" ref="AQ7:AQ50" si="21">IF(AO7&gt;79,5,IF(AO7&gt;69,4,IF(AO7&gt;59,3.5,IF(AO7&gt;49,3,IF(AO7&gt;39,2,IF(AO7&gt;32,1,0))))))</f>
        <v>4</v>
      </c>
      <c r="AR7" s="7" t="str">
        <f t="shared" ref="AR7:AR50" si="22">IF(AQ7=5,"A+",IF(AQ7&gt;=4,"A",IF(AQ7&gt;=3.5,"A-",IF(AQ7&gt;=3,"B",IF(AQ7&gt;=2,"C",IF(AQ7&gt;=1,"D","F"))))))</f>
        <v>A</v>
      </c>
      <c r="AS7" s="7">
        <v>38</v>
      </c>
      <c r="AT7" s="7">
        <v>23</v>
      </c>
      <c r="AV7" s="7">
        <f t="shared" ref="AV7:AV50" si="23">SUM(AS7+AT7)</f>
        <v>61</v>
      </c>
      <c r="AW7" s="7">
        <f t="shared" ref="AW7:AW50" si="24">ROUND(AS7+AT7,2)</f>
        <v>61</v>
      </c>
      <c r="AX7" s="7">
        <f t="shared" ref="AX7:AX50" si="25">IF(AV7&gt;79,5,IF(AV7&gt;69,4,IF(AV7&gt;59,3.5,IF(AV7&gt;49,3,IF(AV7&gt;39,2,IF(AV7&gt;32,1,0))))))</f>
        <v>3.5</v>
      </c>
      <c r="AY7" s="7" t="str">
        <f t="shared" ref="AY7:AY50" si="26">IF(AX7=5,"A+",IF(AX7&gt;=4,"A",IF(AX7&gt;=3.5,"A-",IF(AX7&gt;=3,"B",IF(AX7&gt;=2,"C",IF(AX7&gt;=1,"D","F"))))))</f>
        <v>A-</v>
      </c>
      <c r="AZ7" s="7">
        <v>50</v>
      </c>
      <c r="BA7" s="7">
        <v>23</v>
      </c>
      <c r="BC7" s="7">
        <f t="shared" ref="BC7:BC50" si="27">SUM(AZ7+BA7)</f>
        <v>73</v>
      </c>
      <c r="BD7" s="7">
        <f t="shared" ref="BD7:BD50" si="28">ROUND(AZ7+BA7,2)</f>
        <v>73</v>
      </c>
      <c r="BE7" s="7">
        <f t="shared" ref="BE7:BE50" si="29">IF(BC7&gt;79,5,IF(BC7&gt;69,4,IF(BC7&gt;59,3.5,IF(BC7&gt;49,3,IF(BC7&gt;39,2,IF(BC7&gt;32,1,0))))))</f>
        <v>4</v>
      </c>
      <c r="BF7" s="7" t="str">
        <f t="shared" ref="BF7:BF50" si="30">IF(BE7=5,"A+",IF(BE7&gt;=4,"A",IF(BE7&gt;=3.5,"A-",IF(BE7&gt;=3,"B",IF(BE7&gt;=2,"C",IF(BE7&gt;=1,"D","F"))))))</f>
        <v>A</v>
      </c>
      <c r="BG7" s="7">
        <v>10</v>
      </c>
      <c r="BH7" s="7">
        <v>12</v>
      </c>
      <c r="BI7" s="7">
        <v>25</v>
      </c>
      <c r="BJ7" s="7">
        <f t="shared" ref="BJ7:BJ50" si="31">SUM(BG7+BH7+BI7)</f>
        <v>47</v>
      </c>
      <c r="BK7" s="7">
        <f t="shared" ref="BK7:BK50" si="32">ROUND(BG7+BH7,2)</f>
        <v>22</v>
      </c>
      <c r="BL7" s="7">
        <f t="shared" ref="BL7:BL50" si="33">IF(BJ7&gt;39,5,IF(BJ7&gt;34,4,IF(BJ7&gt;29,3.5,IF(BJ7&gt;24,3,IF(BJ7&gt;20,2,IF(BJ7&gt;16,1,0))))))</f>
        <v>5</v>
      </c>
      <c r="BM7" s="7" t="str">
        <f t="shared" ref="BM7:BM50" si="34">IF(BL7=5,"A+",IF(BL7&gt;=4,"A",IF(BL7&gt;=3.5,"A-",IF(BL7&gt;=3,"B",IF(BL7&gt;=2,"C",IF(BL7&gt;=1,"D","F"))))))</f>
        <v>A+</v>
      </c>
      <c r="BN7" s="7">
        <v>10</v>
      </c>
      <c r="BO7" s="7">
        <v>8</v>
      </c>
      <c r="BP7" s="7">
        <v>30</v>
      </c>
      <c r="BQ7" s="7">
        <f t="shared" ref="BQ7:BQ50" si="35">SUM(BN7+BO7+BP7)</f>
        <v>48</v>
      </c>
      <c r="BR7" s="7">
        <f t="shared" ref="BR7:BR50" si="36">ROUND(BN7+BO7,2)</f>
        <v>18</v>
      </c>
      <c r="BS7" s="7">
        <f t="shared" ref="BS7:BS50" si="37">IF(BQ7&gt;39,5,IF(BQ7&gt;34,4,IF(BQ7&gt;29,3.5,IF(BQ7&gt;24,3,IF(BQ7&gt;20,2,IF(BQ7&gt;16,1,0))))))</f>
        <v>5</v>
      </c>
      <c r="BT7" s="7" t="str">
        <f t="shared" ref="BT7:BT50" si="38">IF(BS7=5,"A+",IF(BS7&gt;=4,"A",IF(BS7&gt;=3.5,"A-",IF(BS7&gt;=3,"B",IF(BS7&gt;=2,"C",IF(BS7&gt;=1,"D","F"))))))</f>
        <v>A+</v>
      </c>
      <c r="BU7" s="7">
        <f t="shared" ref="BU7:BU50" si="39">SUM(F7,M7,T7,AA7,AH7,AO7,AV7,BC7,BJ7,BQ7)</f>
        <v>608</v>
      </c>
      <c r="BV7" s="7">
        <f t="shared" ref="BV7:BV50" si="40">ROUND(IF(OR(H7&lt;1,O7&lt;1,V7&lt;1,AC7&lt;1,AJ7&lt;1,AQ7&lt;1,AX7&lt;1,BE7&lt;1,BL7&lt;1,BS7&lt;1),0,AVERAGE(H7,O7,V7,AC7,AJ7,AQ7,AX7,BE7,BL7,BS7)),2)</f>
        <v>4.1500000000000004</v>
      </c>
      <c r="BW7" s="7" t="str">
        <f t="shared" ref="BW7:BW50" si="41">IF(BV7=5,"A+",IF(BV7&gt;=4,"A",IF(BV7&gt;=3.5,"A-",IF(BV7&gt;=3,"B",IF(BV7&gt;=2,"C",IF(BV7&gt;=1,"D","F"))))))</f>
        <v>A</v>
      </c>
      <c r="BX7" s="7">
        <f t="shared" ref="BX7:BX50" si="42">RANK(BU7,$BU$6:$BU$51)</f>
        <v>3</v>
      </c>
    </row>
    <row r="8" spans="1:77" s="7" customFormat="1" x14ac:dyDescent="0.25">
      <c r="A8" s="8">
        <v>3</v>
      </c>
      <c r="B8" s="7" t="s">
        <v>47</v>
      </c>
      <c r="C8" s="7">
        <v>66</v>
      </c>
      <c r="F8" s="7">
        <f t="shared" si="0"/>
        <v>66</v>
      </c>
      <c r="G8" s="7">
        <f t="shared" si="1"/>
        <v>66</v>
      </c>
      <c r="H8" s="7">
        <f t="shared" si="2"/>
        <v>3.5</v>
      </c>
      <c r="I8" s="7" t="str">
        <f t="shared" ref="I8:I50" si="43">IF(H8=5,"A+",IF(H8&gt;=4,"A",IF(H8&gt;=3.5,"A-",IF(H8&gt;=3,"B",IF(H8&gt;=2,"C",IF(H8&gt;=1,"D","F"))))))</f>
        <v>A-</v>
      </c>
      <c r="J8" s="7">
        <v>21</v>
      </c>
      <c r="M8" s="7">
        <f t="shared" si="3"/>
        <v>21</v>
      </c>
      <c r="N8" s="7">
        <f t="shared" si="4"/>
        <v>21</v>
      </c>
      <c r="O8" s="7">
        <f t="shared" si="5"/>
        <v>2</v>
      </c>
      <c r="P8" s="7" t="str">
        <f t="shared" si="6"/>
        <v>C</v>
      </c>
      <c r="Q8" s="7">
        <v>49</v>
      </c>
      <c r="R8" s="7">
        <v>29</v>
      </c>
      <c r="T8" s="7">
        <f t="shared" si="7"/>
        <v>78</v>
      </c>
      <c r="U8" s="7">
        <f t="shared" si="8"/>
        <v>78</v>
      </c>
      <c r="V8" s="7">
        <f t="shared" si="9"/>
        <v>4</v>
      </c>
      <c r="W8" s="7" t="str">
        <f t="shared" si="10"/>
        <v>A</v>
      </c>
      <c r="X8" s="7">
        <v>31</v>
      </c>
      <c r="Y8" s="7">
        <v>10</v>
      </c>
      <c r="AA8" s="7">
        <f t="shared" si="11"/>
        <v>41</v>
      </c>
      <c r="AB8" s="7">
        <f t="shared" si="12"/>
        <v>41</v>
      </c>
      <c r="AC8" s="7">
        <f t="shared" si="13"/>
        <v>5</v>
      </c>
      <c r="AD8" s="7" t="str">
        <f t="shared" si="14"/>
        <v>A+</v>
      </c>
      <c r="AE8" s="7">
        <v>55</v>
      </c>
      <c r="AF8" s="7">
        <v>19</v>
      </c>
      <c r="AH8" s="7">
        <f t="shared" si="15"/>
        <v>74</v>
      </c>
      <c r="AI8" s="7">
        <f t="shared" si="16"/>
        <v>74</v>
      </c>
      <c r="AJ8" s="7">
        <f t="shared" si="17"/>
        <v>4</v>
      </c>
      <c r="AK8" s="7" t="str">
        <f t="shared" si="18"/>
        <v>A</v>
      </c>
      <c r="AL8" s="7">
        <v>53</v>
      </c>
      <c r="AM8" s="7">
        <v>26</v>
      </c>
      <c r="AO8" s="7">
        <f t="shared" si="19"/>
        <v>79</v>
      </c>
      <c r="AP8" s="7">
        <f t="shared" si="20"/>
        <v>79</v>
      </c>
      <c r="AQ8" s="7">
        <f t="shared" si="21"/>
        <v>4</v>
      </c>
      <c r="AR8" s="7" t="str">
        <f t="shared" si="22"/>
        <v>A</v>
      </c>
      <c r="AS8" s="7">
        <v>58</v>
      </c>
      <c r="AT8" s="7">
        <v>29</v>
      </c>
      <c r="AV8" s="7">
        <f t="shared" si="23"/>
        <v>87</v>
      </c>
      <c r="AW8" s="7">
        <f t="shared" si="24"/>
        <v>87</v>
      </c>
      <c r="AX8" s="7">
        <f t="shared" si="25"/>
        <v>5</v>
      </c>
      <c r="AY8" s="7" t="str">
        <f t="shared" si="26"/>
        <v>A+</v>
      </c>
      <c r="AZ8" s="7">
        <v>63</v>
      </c>
      <c r="BA8" s="7">
        <v>25</v>
      </c>
      <c r="BC8" s="7">
        <f t="shared" si="27"/>
        <v>88</v>
      </c>
      <c r="BD8" s="7">
        <f t="shared" si="28"/>
        <v>88</v>
      </c>
      <c r="BE8" s="7">
        <f t="shared" si="29"/>
        <v>5</v>
      </c>
      <c r="BF8" s="7" t="str">
        <f t="shared" si="30"/>
        <v>A+</v>
      </c>
      <c r="BG8" s="7">
        <v>10</v>
      </c>
      <c r="BH8" s="7">
        <v>14</v>
      </c>
      <c r="BI8" s="7">
        <v>25</v>
      </c>
      <c r="BJ8" s="7">
        <f t="shared" si="31"/>
        <v>49</v>
      </c>
      <c r="BK8" s="7">
        <f t="shared" si="32"/>
        <v>24</v>
      </c>
      <c r="BL8" s="7">
        <f t="shared" si="33"/>
        <v>5</v>
      </c>
      <c r="BM8" s="7" t="str">
        <f t="shared" si="34"/>
        <v>A+</v>
      </c>
      <c r="BN8" s="7">
        <v>10</v>
      </c>
      <c r="BO8" s="7">
        <v>8</v>
      </c>
      <c r="BP8" s="7">
        <v>30</v>
      </c>
      <c r="BQ8" s="7">
        <f t="shared" si="35"/>
        <v>48</v>
      </c>
      <c r="BR8" s="7">
        <f t="shared" si="36"/>
        <v>18</v>
      </c>
      <c r="BS8" s="7">
        <f t="shared" si="37"/>
        <v>5</v>
      </c>
      <c r="BT8" s="7" t="str">
        <f t="shared" si="38"/>
        <v>A+</v>
      </c>
      <c r="BU8" s="7">
        <f t="shared" si="39"/>
        <v>631</v>
      </c>
      <c r="BV8" s="7">
        <f t="shared" si="40"/>
        <v>4.25</v>
      </c>
      <c r="BW8" s="7" t="str">
        <f t="shared" si="41"/>
        <v>A</v>
      </c>
      <c r="BX8" s="7">
        <f t="shared" si="42"/>
        <v>1</v>
      </c>
    </row>
    <row r="9" spans="1:77" s="7" customFormat="1" x14ac:dyDescent="0.25">
      <c r="A9" s="8">
        <v>4</v>
      </c>
      <c r="B9" s="7" t="s">
        <v>48</v>
      </c>
      <c r="C9" s="7">
        <v>64</v>
      </c>
      <c r="F9" s="7">
        <f t="shared" si="0"/>
        <v>64</v>
      </c>
      <c r="G9" s="7">
        <f t="shared" si="1"/>
        <v>64</v>
      </c>
      <c r="H9" s="7">
        <f t="shared" si="2"/>
        <v>3.5</v>
      </c>
      <c r="I9" s="7" t="str">
        <f t="shared" si="43"/>
        <v>A-</v>
      </c>
      <c r="J9" s="7">
        <v>12</v>
      </c>
      <c r="M9" s="7">
        <f t="shared" si="3"/>
        <v>12</v>
      </c>
      <c r="N9" s="7">
        <f t="shared" si="4"/>
        <v>12</v>
      </c>
      <c r="O9" s="7">
        <f t="shared" si="5"/>
        <v>0</v>
      </c>
      <c r="P9" s="7" t="str">
        <f t="shared" si="6"/>
        <v>F</v>
      </c>
      <c r="Q9" s="7">
        <v>34</v>
      </c>
      <c r="R9" s="7">
        <v>20</v>
      </c>
      <c r="T9" s="7">
        <f t="shared" si="7"/>
        <v>54</v>
      </c>
      <c r="U9" s="7">
        <f t="shared" si="8"/>
        <v>54</v>
      </c>
      <c r="V9" s="7">
        <f t="shared" si="9"/>
        <v>3</v>
      </c>
      <c r="W9" s="7" t="str">
        <f t="shared" si="10"/>
        <v>B</v>
      </c>
      <c r="X9" s="7">
        <v>28</v>
      </c>
      <c r="Y9" s="7">
        <v>7</v>
      </c>
      <c r="AA9" s="7">
        <f t="shared" si="11"/>
        <v>35</v>
      </c>
      <c r="AB9" s="7">
        <f t="shared" si="12"/>
        <v>35</v>
      </c>
      <c r="AC9" s="7">
        <f t="shared" si="13"/>
        <v>4</v>
      </c>
      <c r="AD9" s="7" t="str">
        <f t="shared" si="14"/>
        <v>A</v>
      </c>
      <c r="AE9" s="7">
        <v>49</v>
      </c>
      <c r="AF9" s="7">
        <v>21</v>
      </c>
      <c r="AH9" s="7">
        <f t="shared" si="15"/>
        <v>70</v>
      </c>
      <c r="AI9" s="7">
        <f t="shared" si="16"/>
        <v>70</v>
      </c>
      <c r="AJ9" s="7">
        <f t="shared" si="17"/>
        <v>4</v>
      </c>
      <c r="AK9" s="7" t="str">
        <f t="shared" si="18"/>
        <v>A</v>
      </c>
      <c r="AL9" s="7">
        <v>41</v>
      </c>
      <c r="AM9" s="7">
        <v>21</v>
      </c>
      <c r="AO9" s="7">
        <f t="shared" si="19"/>
        <v>62</v>
      </c>
      <c r="AP9" s="7">
        <f t="shared" si="20"/>
        <v>62</v>
      </c>
      <c r="AQ9" s="7">
        <f t="shared" si="21"/>
        <v>3.5</v>
      </c>
      <c r="AR9" s="7" t="str">
        <f t="shared" si="22"/>
        <v>A-</v>
      </c>
      <c r="AS9" s="7">
        <v>47</v>
      </c>
      <c r="AT9" s="7">
        <v>23</v>
      </c>
      <c r="AV9" s="7">
        <f t="shared" si="23"/>
        <v>70</v>
      </c>
      <c r="AW9" s="7">
        <f t="shared" si="24"/>
        <v>70</v>
      </c>
      <c r="AX9" s="7">
        <f t="shared" si="25"/>
        <v>4</v>
      </c>
      <c r="AY9" s="7" t="str">
        <f t="shared" si="26"/>
        <v>A</v>
      </c>
      <c r="AZ9" s="7">
        <v>55</v>
      </c>
      <c r="BA9" s="7">
        <v>16</v>
      </c>
      <c r="BC9" s="7">
        <f t="shared" si="27"/>
        <v>71</v>
      </c>
      <c r="BD9" s="7">
        <f t="shared" si="28"/>
        <v>71</v>
      </c>
      <c r="BE9" s="7">
        <f t="shared" si="29"/>
        <v>4</v>
      </c>
      <c r="BF9" s="7" t="str">
        <f t="shared" si="30"/>
        <v>A</v>
      </c>
      <c r="BG9" s="7">
        <v>7</v>
      </c>
      <c r="BH9" s="7">
        <v>10</v>
      </c>
      <c r="BI9" s="7">
        <v>20</v>
      </c>
      <c r="BJ9" s="7">
        <f t="shared" si="31"/>
        <v>37</v>
      </c>
      <c r="BK9" s="7">
        <f t="shared" si="32"/>
        <v>17</v>
      </c>
      <c r="BL9" s="7">
        <f t="shared" si="33"/>
        <v>4</v>
      </c>
      <c r="BM9" s="7" t="str">
        <f t="shared" si="34"/>
        <v>A</v>
      </c>
      <c r="BN9" s="7">
        <v>4</v>
      </c>
      <c r="BO9" s="7">
        <v>7</v>
      </c>
      <c r="BP9" s="7">
        <v>28</v>
      </c>
      <c r="BQ9" s="7">
        <f t="shared" si="35"/>
        <v>39</v>
      </c>
      <c r="BR9" s="7">
        <f t="shared" si="36"/>
        <v>11</v>
      </c>
      <c r="BS9" s="7">
        <f t="shared" si="37"/>
        <v>4</v>
      </c>
      <c r="BT9" s="7" t="str">
        <f t="shared" si="38"/>
        <v>A</v>
      </c>
      <c r="BU9" s="7">
        <f t="shared" si="39"/>
        <v>514</v>
      </c>
      <c r="BV9" s="7">
        <f t="shared" si="40"/>
        <v>0</v>
      </c>
      <c r="BW9" s="7" t="str">
        <f t="shared" si="41"/>
        <v>F</v>
      </c>
      <c r="BX9" s="7">
        <f t="shared" si="42"/>
        <v>5</v>
      </c>
    </row>
    <row r="10" spans="1:77" s="7" customFormat="1" x14ac:dyDescent="0.25">
      <c r="A10" s="8">
        <v>5</v>
      </c>
      <c r="B10" s="7" t="s">
        <v>49</v>
      </c>
      <c r="C10" s="7">
        <v>45</v>
      </c>
      <c r="F10" s="7">
        <f t="shared" si="0"/>
        <v>45</v>
      </c>
      <c r="G10" s="7">
        <f t="shared" si="1"/>
        <v>45</v>
      </c>
      <c r="H10" s="7">
        <f t="shared" si="2"/>
        <v>2</v>
      </c>
      <c r="I10" s="7" t="str">
        <f t="shared" si="43"/>
        <v>C</v>
      </c>
      <c r="J10" s="7">
        <v>17</v>
      </c>
      <c r="M10" s="7">
        <f t="shared" si="3"/>
        <v>17</v>
      </c>
      <c r="N10" s="7">
        <f t="shared" si="4"/>
        <v>17</v>
      </c>
      <c r="O10" s="7">
        <f t="shared" si="5"/>
        <v>1</v>
      </c>
      <c r="P10" s="7" t="str">
        <f t="shared" si="6"/>
        <v>D</v>
      </c>
      <c r="Q10" s="7">
        <v>16</v>
      </c>
      <c r="R10" s="7">
        <v>29</v>
      </c>
      <c r="T10" s="7">
        <f t="shared" si="7"/>
        <v>45</v>
      </c>
      <c r="U10" s="7">
        <f t="shared" si="8"/>
        <v>45</v>
      </c>
      <c r="V10" s="7">
        <f t="shared" si="9"/>
        <v>2</v>
      </c>
      <c r="W10" s="7" t="str">
        <f t="shared" si="10"/>
        <v>C</v>
      </c>
      <c r="X10" s="7">
        <v>14</v>
      </c>
      <c r="Y10" s="7">
        <v>8</v>
      </c>
      <c r="AA10" s="7">
        <f t="shared" si="11"/>
        <v>22</v>
      </c>
      <c r="AB10" s="7">
        <f t="shared" si="12"/>
        <v>22</v>
      </c>
      <c r="AC10" s="7">
        <f t="shared" si="13"/>
        <v>2</v>
      </c>
      <c r="AD10" s="7" t="str">
        <f t="shared" si="14"/>
        <v>C</v>
      </c>
      <c r="AE10" s="7">
        <v>23</v>
      </c>
      <c r="AF10" s="7">
        <v>10</v>
      </c>
      <c r="AH10" s="7">
        <f t="shared" si="15"/>
        <v>33</v>
      </c>
      <c r="AI10" s="7">
        <f t="shared" si="16"/>
        <v>33</v>
      </c>
      <c r="AJ10" s="7">
        <f t="shared" si="17"/>
        <v>1</v>
      </c>
      <c r="AK10" s="7" t="str">
        <f t="shared" si="18"/>
        <v>D</v>
      </c>
      <c r="AL10" s="7">
        <v>30</v>
      </c>
      <c r="AM10" s="7">
        <v>23</v>
      </c>
      <c r="AO10" s="7">
        <f t="shared" si="19"/>
        <v>53</v>
      </c>
      <c r="AP10" s="7">
        <f t="shared" si="20"/>
        <v>53</v>
      </c>
      <c r="AQ10" s="7">
        <f t="shared" si="21"/>
        <v>3</v>
      </c>
      <c r="AR10" s="7" t="str">
        <f t="shared" si="22"/>
        <v>B</v>
      </c>
      <c r="AS10" s="7">
        <v>5</v>
      </c>
      <c r="AT10" s="7">
        <v>6</v>
      </c>
      <c r="AV10" s="7">
        <f t="shared" si="23"/>
        <v>11</v>
      </c>
      <c r="AW10" s="7">
        <f t="shared" si="24"/>
        <v>11</v>
      </c>
      <c r="AX10" s="7">
        <f t="shared" si="25"/>
        <v>0</v>
      </c>
      <c r="AY10" s="7" t="str">
        <f t="shared" si="26"/>
        <v>F</v>
      </c>
      <c r="AZ10" s="7">
        <v>18</v>
      </c>
      <c r="BA10" s="7">
        <v>20</v>
      </c>
      <c r="BC10" s="7">
        <f t="shared" si="27"/>
        <v>38</v>
      </c>
      <c r="BD10" s="7">
        <f t="shared" si="28"/>
        <v>38</v>
      </c>
      <c r="BE10" s="7">
        <f t="shared" si="29"/>
        <v>1</v>
      </c>
      <c r="BF10" s="7" t="str">
        <f t="shared" si="30"/>
        <v>D</v>
      </c>
      <c r="BG10" s="7">
        <v>9</v>
      </c>
      <c r="BH10" s="7">
        <v>9</v>
      </c>
      <c r="BI10" s="7">
        <v>20</v>
      </c>
      <c r="BJ10" s="7">
        <f t="shared" si="31"/>
        <v>38</v>
      </c>
      <c r="BK10" s="7">
        <f t="shared" si="32"/>
        <v>18</v>
      </c>
      <c r="BL10" s="7">
        <f t="shared" si="33"/>
        <v>4</v>
      </c>
      <c r="BM10" s="7" t="str">
        <f t="shared" si="34"/>
        <v>A</v>
      </c>
      <c r="BN10" s="7">
        <v>4</v>
      </c>
      <c r="BO10" s="7">
        <v>6</v>
      </c>
      <c r="BP10" s="7">
        <v>29</v>
      </c>
      <c r="BQ10" s="7">
        <f t="shared" si="35"/>
        <v>39</v>
      </c>
      <c r="BR10" s="7">
        <f t="shared" si="36"/>
        <v>10</v>
      </c>
      <c r="BS10" s="7">
        <f t="shared" si="37"/>
        <v>4</v>
      </c>
      <c r="BT10" s="7" t="str">
        <f t="shared" si="38"/>
        <v>A</v>
      </c>
      <c r="BU10" s="7">
        <f t="shared" si="39"/>
        <v>341</v>
      </c>
      <c r="BV10" s="7">
        <f t="shared" si="40"/>
        <v>0</v>
      </c>
      <c r="BW10" s="7" t="str">
        <f t="shared" si="41"/>
        <v>F</v>
      </c>
      <c r="BX10" s="7">
        <f t="shared" si="42"/>
        <v>14</v>
      </c>
    </row>
    <row r="11" spans="1:77" s="7" customFormat="1" x14ac:dyDescent="0.25">
      <c r="A11" s="8">
        <v>6</v>
      </c>
      <c r="B11" s="7" t="s">
        <v>50</v>
      </c>
      <c r="C11" s="7">
        <v>50</v>
      </c>
      <c r="F11" s="7">
        <f t="shared" si="0"/>
        <v>50</v>
      </c>
      <c r="G11" s="7">
        <f t="shared" si="1"/>
        <v>50</v>
      </c>
      <c r="H11" s="7">
        <f t="shared" si="2"/>
        <v>3</v>
      </c>
      <c r="I11" s="7" t="str">
        <f t="shared" si="43"/>
        <v>B</v>
      </c>
      <c r="J11" s="7">
        <v>9</v>
      </c>
      <c r="M11" s="7">
        <f t="shared" si="3"/>
        <v>9</v>
      </c>
      <c r="N11" s="7">
        <f t="shared" si="4"/>
        <v>9</v>
      </c>
      <c r="O11" s="7">
        <f t="shared" si="5"/>
        <v>0</v>
      </c>
      <c r="P11" s="7" t="str">
        <f t="shared" si="6"/>
        <v>F</v>
      </c>
      <c r="Q11" s="7">
        <v>30</v>
      </c>
      <c r="R11" s="7">
        <v>24</v>
      </c>
      <c r="T11" s="7">
        <f t="shared" si="7"/>
        <v>54</v>
      </c>
      <c r="U11" s="7">
        <f t="shared" si="8"/>
        <v>54</v>
      </c>
      <c r="V11" s="7">
        <f t="shared" si="9"/>
        <v>3</v>
      </c>
      <c r="W11" s="7" t="str">
        <f t="shared" si="10"/>
        <v>B</v>
      </c>
      <c r="X11" s="7">
        <v>28</v>
      </c>
      <c r="Y11" s="7">
        <v>12</v>
      </c>
      <c r="AA11" s="7">
        <f t="shared" si="11"/>
        <v>40</v>
      </c>
      <c r="AB11" s="7">
        <f t="shared" si="12"/>
        <v>40</v>
      </c>
      <c r="AC11" s="7">
        <f t="shared" si="13"/>
        <v>5</v>
      </c>
      <c r="AD11" s="7" t="str">
        <f t="shared" si="14"/>
        <v>A+</v>
      </c>
      <c r="AE11" s="7">
        <v>18</v>
      </c>
      <c r="AF11" s="7">
        <v>8</v>
      </c>
      <c r="AH11" s="7">
        <f t="shared" si="15"/>
        <v>26</v>
      </c>
      <c r="AI11" s="7">
        <f t="shared" si="16"/>
        <v>26</v>
      </c>
      <c r="AJ11" s="7">
        <f t="shared" si="17"/>
        <v>0</v>
      </c>
      <c r="AK11" s="7" t="str">
        <f t="shared" si="18"/>
        <v>F</v>
      </c>
      <c r="AL11" s="7">
        <v>37</v>
      </c>
      <c r="AM11" s="7">
        <v>23</v>
      </c>
      <c r="AO11" s="7">
        <f t="shared" si="19"/>
        <v>60</v>
      </c>
      <c r="AP11" s="7">
        <f t="shared" si="20"/>
        <v>60</v>
      </c>
      <c r="AQ11" s="7">
        <f t="shared" si="21"/>
        <v>3.5</v>
      </c>
      <c r="AR11" s="7" t="str">
        <f t="shared" si="22"/>
        <v>A-</v>
      </c>
      <c r="AS11" s="7">
        <v>29</v>
      </c>
      <c r="AT11" s="7">
        <v>19</v>
      </c>
      <c r="AV11" s="7">
        <f t="shared" si="23"/>
        <v>48</v>
      </c>
      <c r="AW11" s="7">
        <f t="shared" si="24"/>
        <v>48</v>
      </c>
      <c r="AX11" s="7">
        <f t="shared" si="25"/>
        <v>2</v>
      </c>
      <c r="AY11" s="7" t="str">
        <f t="shared" si="26"/>
        <v>C</v>
      </c>
      <c r="AZ11" s="7">
        <v>43</v>
      </c>
      <c r="BA11" s="7">
        <v>22</v>
      </c>
      <c r="BC11" s="7">
        <f t="shared" si="27"/>
        <v>65</v>
      </c>
      <c r="BD11" s="7">
        <f t="shared" si="28"/>
        <v>65</v>
      </c>
      <c r="BE11" s="7">
        <f t="shared" si="29"/>
        <v>3.5</v>
      </c>
      <c r="BF11" s="7" t="str">
        <f t="shared" si="30"/>
        <v>A-</v>
      </c>
      <c r="BG11" s="7">
        <v>7</v>
      </c>
      <c r="BH11" s="7">
        <v>7</v>
      </c>
      <c r="BI11" s="7">
        <v>15</v>
      </c>
      <c r="BJ11" s="7">
        <f t="shared" si="31"/>
        <v>29</v>
      </c>
      <c r="BK11" s="7">
        <f t="shared" si="32"/>
        <v>14</v>
      </c>
      <c r="BL11" s="7">
        <f t="shared" si="33"/>
        <v>3</v>
      </c>
      <c r="BM11" s="7" t="str">
        <f t="shared" si="34"/>
        <v>B</v>
      </c>
      <c r="BN11" s="7">
        <v>7</v>
      </c>
      <c r="BO11" s="7">
        <v>7</v>
      </c>
      <c r="BP11" s="7">
        <v>30</v>
      </c>
      <c r="BQ11" s="7">
        <f t="shared" si="35"/>
        <v>44</v>
      </c>
      <c r="BR11" s="7">
        <f t="shared" si="36"/>
        <v>14</v>
      </c>
      <c r="BS11" s="7">
        <f t="shared" si="37"/>
        <v>5</v>
      </c>
      <c r="BT11" s="7" t="str">
        <f t="shared" si="38"/>
        <v>A+</v>
      </c>
      <c r="BU11" s="7">
        <f t="shared" si="39"/>
        <v>425</v>
      </c>
      <c r="BV11" s="7">
        <f t="shared" si="40"/>
        <v>0</v>
      </c>
      <c r="BW11" s="7" t="str">
        <f t="shared" si="41"/>
        <v>F</v>
      </c>
      <c r="BX11" s="7">
        <f t="shared" si="42"/>
        <v>8</v>
      </c>
    </row>
    <row r="12" spans="1:77" s="7" customFormat="1" x14ac:dyDescent="0.25">
      <c r="A12" s="8">
        <v>7</v>
      </c>
      <c r="B12" s="7" t="s">
        <v>51</v>
      </c>
      <c r="C12" s="7">
        <v>60</v>
      </c>
      <c r="F12" s="7">
        <f t="shared" si="0"/>
        <v>60</v>
      </c>
      <c r="G12" s="7">
        <f t="shared" si="1"/>
        <v>60</v>
      </c>
      <c r="H12" s="7">
        <f t="shared" si="2"/>
        <v>3.5</v>
      </c>
      <c r="I12" s="7" t="str">
        <f t="shared" si="43"/>
        <v>A-</v>
      </c>
      <c r="J12" s="7">
        <v>15</v>
      </c>
      <c r="M12" s="7">
        <f t="shared" si="3"/>
        <v>15</v>
      </c>
      <c r="N12" s="7">
        <f t="shared" si="4"/>
        <v>15</v>
      </c>
      <c r="O12" s="7">
        <f t="shared" si="5"/>
        <v>0</v>
      </c>
      <c r="P12" s="7" t="str">
        <f t="shared" si="6"/>
        <v>F</v>
      </c>
      <c r="Q12" s="7">
        <v>42</v>
      </c>
      <c r="R12" s="7">
        <v>26</v>
      </c>
      <c r="T12" s="7">
        <f t="shared" si="7"/>
        <v>68</v>
      </c>
      <c r="U12" s="7">
        <f t="shared" si="8"/>
        <v>68</v>
      </c>
      <c r="V12" s="7">
        <f t="shared" si="9"/>
        <v>3.5</v>
      </c>
      <c r="W12" s="7" t="str">
        <f t="shared" si="10"/>
        <v>A-</v>
      </c>
      <c r="X12" s="7">
        <v>31</v>
      </c>
      <c r="Y12" s="7">
        <v>13</v>
      </c>
      <c r="AA12" s="7">
        <f t="shared" si="11"/>
        <v>44</v>
      </c>
      <c r="AB12" s="7">
        <f t="shared" si="12"/>
        <v>44</v>
      </c>
      <c r="AC12" s="7">
        <f t="shared" si="13"/>
        <v>5</v>
      </c>
      <c r="AD12" s="7" t="str">
        <f t="shared" si="14"/>
        <v>A+</v>
      </c>
      <c r="AE12" s="7">
        <v>42</v>
      </c>
      <c r="AF12" s="7">
        <v>18</v>
      </c>
      <c r="AH12" s="7">
        <f t="shared" si="15"/>
        <v>60</v>
      </c>
      <c r="AI12" s="7">
        <f t="shared" si="16"/>
        <v>60</v>
      </c>
      <c r="AJ12" s="7">
        <f t="shared" si="17"/>
        <v>3.5</v>
      </c>
      <c r="AK12" s="7" t="str">
        <f t="shared" si="18"/>
        <v>A-</v>
      </c>
      <c r="AL12" s="7">
        <v>40</v>
      </c>
      <c r="AM12" s="7">
        <v>22</v>
      </c>
      <c r="AO12" s="7">
        <f t="shared" si="19"/>
        <v>62</v>
      </c>
      <c r="AP12" s="7">
        <f t="shared" si="20"/>
        <v>62</v>
      </c>
      <c r="AQ12" s="7">
        <f t="shared" si="21"/>
        <v>3.5</v>
      </c>
      <c r="AR12" s="7" t="str">
        <f t="shared" si="22"/>
        <v>A-</v>
      </c>
      <c r="AS12" s="7">
        <v>39</v>
      </c>
      <c r="AT12" s="7">
        <v>18</v>
      </c>
      <c r="AV12" s="7">
        <f t="shared" si="23"/>
        <v>57</v>
      </c>
      <c r="AW12" s="7">
        <f t="shared" si="24"/>
        <v>57</v>
      </c>
      <c r="AX12" s="7">
        <f t="shared" si="25"/>
        <v>3</v>
      </c>
      <c r="AY12" s="7" t="str">
        <f t="shared" si="26"/>
        <v>B</v>
      </c>
      <c r="AZ12" s="7">
        <v>50</v>
      </c>
      <c r="BA12" s="7">
        <v>16</v>
      </c>
      <c r="BC12" s="7">
        <f t="shared" si="27"/>
        <v>66</v>
      </c>
      <c r="BD12" s="7">
        <f t="shared" si="28"/>
        <v>66</v>
      </c>
      <c r="BE12" s="7">
        <f t="shared" si="29"/>
        <v>3.5</v>
      </c>
      <c r="BF12" s="7" t="str">
        <f t="shared" si="30"/>
        <v>A-</v>
      </c>
      <c r="BG12" s="7">
        <v>7</v>
      </c>
      <c r="BH12" s="7">
        <v>12</v>
      </c>
      <c r="BI12" s="7">
        <v>20</v>
      </c>
      <c r="BJ12" s="7">
        <f t="shared" si="31"/>
        <v>39</v>
      </c>
      <c r="BK12" s="7">
        <f t="shared" si="32"/>
        <v>19</v>
      </c>
      <c r="BL12" s="7">
        <f t="shared" si="33"/>
        <v>4</v>
      </c>
      <c r="BM12" s="7" t="str">
        <f t="shared" si="34"/>
        <v>A</v>
      </c>
      <c r="BN12" s="7">
        <v>7</v>
      </c>
      <c r="BO12" s="7">
        <v>7</v>
      </c>
      <c r="BP12" s="7">
        <v>30</v>
      </c>
      <c r="BQ12" s="7">
        <f t="shared" si="35"/>
        <v>44</v>
      </c>
      <c r="BR12" s="7">
        <f t="shared" si="36"/>
        <v>14</v>
      </c>
      <c r="BS12" s="7">
        <f t="shared" si="37"/>
        <v>5</v>
      </c>
      <c r="BT12" s="7" t="str">
        <f t="shared" si="38"/>
        <v>A+</v>
      </c>
      <c r="BU12" s="7">
        <f t="shared" si="39"/>
        <v>515</v>
      </c>
      <c r="BV12" s="7">
        <f t="shared" si="40"/>
        <v>0</v>
      </c>
      <c r="BW12" s="7" t="str">
        <f t="shared" si="41"/>
        <v>F</v>
      </c>
      <c r="BX12" s="7">
        <f t="shared" si="42"/>
        <v>4</v>
      </c>
    </row>
    <row r="13" spans="1:77" s="7" customFormat="1" x14ac:dyDescent="0.25">
      <c r="A13" s="8">
        <v>9</v>
      </c>
      <c r="B13" s="7" t="s">
        <v>52</v>
      </c>
      <c r="C13" s="7">
        <v>50</v>
      </c>
      <c r="F13" s="7">
        <f t="shared" si="0"/>
        <v>50</v>
      </c>
      <c r="G13" s="7">
        <f t="shared" si="1"/>
        <v>50</v>
      </c>
      <c r="H13" s="7">
        <f t="shared" si="2"/>
        <v>3</v>
      </c>
      <c r="I13" s="7" t="str">
        <f t="shared" si="43"/>
        <v>B</v>
      </c>
      <c r="J13" s="7">
        <v>8</v>
      </c>
      <c r="M13" s="7">
        <f t="shared" si="3"/>
        <v>8</v>
      </c>
      <c r="N13" s="7">
        <f t="shared" si="4"/>
        <v>8</v>
      </c>
      <c r="O13" s="7">
        <f t="shared" si="5"/>
        <v>0</v>
      </c>
      <c r="P13" s="7" t="str">
        <f t="shared" si="6"/>
        <v>F</v>
      </c>
      <c r="Q13" s="7">
        <v>34</v>
      </c>
      <c r="R13" s="7">
        <v>23</v>
      </c>
      <c r="T13" s="7">
        <f t="shared" si="7"/>
        <v>57</v>
      </c>
      <c r="U13" s="7">
        <f t="shared" si="8"/>
        <v>57</v>
      </c>
      <c r="V13" s="7">
        <f t="shared" si="9"/>
        <v>3</v>
      </c>
      <c r="W13" s="7" t="str">
        <f t="shared" si="10"/>
        <v>B</v>
      </c>
      <c r="X13" s="7">
        <v>26</v>
      </c>
      <c r="Y13" s="7">
        <v>8</v>
      </c>
      <c r="AA13" s="7">
        <f t="shared" si="11"/>
        <v>34</v>
      </c>
      <c r="AB13" s="7">
        <f t="shared" si="12"/>
        <v>34</v>
      </c>
      <c r="AC13" s="7">
        <f t="shared" si="13"/>
        <v>3.5</v>
      </c>
      <c r="AD13" s="7" t="str">
        <f t="shared" si="14"/>
        <v>A-</v>
      </c>
      <c r="AE13" s="7">
        <v>18</v>
      </c>
      <c r="AF13" s="7">
        <v>16</v>
      </c>
      <c r="AH13" s="7">
        <f t="shared" si="15"/>
        <v>34</v>
      </c>
      <c r="AI13" s="7">
        <f t="shared" si="16"/>
        <v>34</v>
      </c>
      <c r="AJ13" s="7">
        <f t="shared" si="17"/>
        <v>1</v>
      </c>
      <c r="AK13" s="7" t="str">
        <f t="shared" si="18"/>
        <v>D</v>
      </c>
      <c r="AL13" s="7">
        <v>40</v>
      </c>
      <c r="AM13" s="7">
        <v>24</v>
      </c>
      <c r="AO13" s="7">
        <f t="shared" si="19"/>
        <v>64</v>
      </c>
      <c r="AP13" s="7">
        <f t="shared" si="20"/>
        <v>64</v>
      </c>
      <c r="AQ13" s="7">
        <f t="shared" si="21"/>
        <v>3.5</v>
      </c>
      <c r="AR13" s="7" t="str">
        <f t="shared" si="22"/>
        <v>A-</v>
      </c>
      <c r="AS13" s="7">
        <v>36</v>
      </c>
      <c r="AT13" s="7">
        <v>22</v>
      </c>
      <c r="AV13" s="7">
        <f t="shared" si="23"/>
        <v>58</v>
      </c>
      <c r="AW13" s="7">
        <f t="shared" si="24"/>
        <v>58</v>
      </c>
      <c r="AX13" s="7">
        <f t="shared" si="25"/>
        <v>3</v>
      </c>
      <c r="AY13" s="7" t="str">
        <f t="shared" si="26"/>
        <v>B</v>
      </c>
      <c r="AZ13" s="7">
        <v>52</v>
      </c>
      <c r="BA13" s="7">
        <v>13</v>
      </c>
      <c r="BC13" s="7">
        <f t="shared" si="27"/>
        <v>65</v>
      </c>
      <c r="BD13" s="7">
        <f t="shared" si="28"/>
        <v>65</v>
      </c>
      <c r="BE13" s="7">
        <f t="shared" si="29"/>
        <v>3.5</v>
      </c>
      <c r="BF13" s="7" t="str">
        <f t="shared" si="30"/>
        <v>A-</v>
      </c>
      <c r="BG13" s="7">
        <v>6</v>
      </c>
      <c r="BH13" s="7">
        <v>8</v>
      </c>
      <c r="BI13" s="7">
        <v>15</v>
      </c>
      <c r="BJ13" s="7">
        <f t="shared" si="31"/>
        <v>29</v>
      </c>
      <c r="BK13" s="7">
        <f t="shared" si="32"/>
        <v>14</v>
      </c>
      <c r="BL13" s="7">
        <f t="shared" si="33"/>
        <v>3</v>
      </c>
      <c r="BM13" s="7" t="str">
        <f t="shared" si="34"/>
        <v>B</v>
      </c>
      <c r="BN13" s="7">
        <v>5</v>
      </c>
      <c r="BO13" s="7">
        <v>4</v>
      </c>
      <c r="BP13" s="7">
        <v>30</v>
      </c>
      <c r="BQ13" s="7">
        <f t="shared" si="35"/>
        <v>39</v>
      </c>
      <c r="BR13" s="7">
        <f t="shared" si="36"/>
        <v>9</v>
      </c>
      <c r="BS13" s="7">
        <f t="shared" si="37"/>
        <v>4</v>
      </c>
      <c r="BT13" s="7" t="str">
        <f t="shared" si="38"/>
        <v>A</v>
      </c>
      <c r="BU13" s="7">
        <f t="shared" si="39"/>
        <v>438</v>
      </c>
      <c r="BV13" s="7">
        <f t="shared" si="40"/>
        <v>0</v>
      </c>
      <c r="BW13" s="7" t="str">
        <f t="shared" si="41"/>
        <v>F</v>
      </c>
      <c r="BX13" s="7">
        <f t="shared" si="42"/>
        <v>7</v>
      </c>
    </row>
    <row r="14" spans="1:77" s="7" customFormat="1" x14ac:dyDescent="0.25">
      <c r="A14" s="8">
        <v>10</v>
      </c>
      <c r="B14" s="7" t="s">
        <v>53</v>
      </c>
      <c r="C14" s="7">
        <v>30</v>
      </c>
      <c r="F14" s="7">
        <f t="shared" si="0"/>
        <v>30</v>
      </c>
      <c r="G14" s="7">
        <f t="shared" si="1"/>
        <v>30</v>
      </c>
      <c r="H14" s="7">
        <f t="shared" si="2"/>
        <v>0</v>
      </c>
      <c r="I14" s="7" t="str">
        <f t="shared" si="43"/>
        <v>F</v>
      </c>
      <c r="J14" s="7">
        <v>8</v>
      </c>
      <c r="M14" s="7">
        <f t="shared" si="3"/>
        <v>8</v>
      </c>
      <c r="N14" s="7">
        <f t="shared" si="4"/>
        <v>8</v>
      </c>
      <c r="O14" s="7">
        <f t="shared" si="5"/>
        <v>0</v>
      </c>
      <c r="P14" s="7" t="str">
        <f t="shared" si="6"/>
        <v>F</v>
      </c>
      <c r="Q14" s="7">
        <v>29</v>
      </c>
      <c r="R14" s="7">
        <v>23</v>
      </c>
      <c r="T14" s="7">
        <f t="shared" si="7"/>
        <v>52</v>
      </c>
      <c r="U14" s="7">
        <f t="shared" si="8"/>
        <v>52</v>
      </c>
      <c r="V14" s="7">
        <f t="shared" si="9"/>
        <v>3</v>
      </c>
      <c r="W14" s="7" t="str">
        <f t="shared" si="10"/>
        <v>B</v>
      </c>
      <c r="X14" s="7">
        <v>22</v>
      </c>
      <c r="Y14" s="7">
        <v>12</v>
      </c>
      <c r="AA14" s="7">
        <f t="shared" si="11"/>
        <v>34</v>
      </c>
      <c r="AB14" s="7">
        <f t="shared" si="12"/>
        <v>34</v>
      </c>
      <c r="AC14" s="7">
        <f t="shared" si="13"/>
        <v>3.5</v>
      </c>
      <c r="AD14" s="7" t="str">
        <f t="shared" si="14"/>
        <v>A-</v>
      </c>
      <c r="AE14" s="7">
        <v>11</v>
      </c>
      <c r="AF14" s="7">
        <v>10</v>
      </c>
      <c r="AH14" s="7">
        <f t="shared" si="15"/>
        <v>21</v>
      </c>
      <c r="AI14" s="7">
        <f t="shared" si="16"/>
        <v>21</v>
      </c>
      <c r="AJ14" s="7">
        <f t="shared" si="17"/>
        <v>0</v>
      </c>
      <c r="AK14" s="7" t="str">
        <f t="shared" si="18"/>
        <v>F</v>
      </c>
      <c r="AL14" s="7">
        <v>35</v>
      </c>
      <c r="AM14" s="7">
        <v>20</v>
      </c>
      <c r="AO14" s="7">
        <f t="shared" si="19"/>
        <v>55</v>
      </c>
      <c r="AP14" s="7">
        <f t="shared" si="20"/>
        <v>55</v>
      </c>
      <c r="AQ14" s="7">
        <f t="shared" si="21"/>
        <v>3</v>
      </c>
      <c r="AR14" s="7" t="str">
        <f t="shared" si="22"/>
        <v>B</v>
      </c>
      <c r="AS14" s="7">
        <v>20</v>
      </c>
      <c r="AT14" s="7">
        <v>19</v>
      </c>
      <c r="AV14" s="7">
        <f t="shared" si="23"/>
        <v>39</v>
      </c>
      <c r="AW14" s="7">
        <f t="shared" si="24"/>
        <v>39</v>
      </c>
      <c r="AX14" s="7">
        <f t="shared" si="25"/>
        <v>1</v>
      </c>
      <c r="AY14" s="7" t="str">
        <f t="shared" si="26"/>
        <v>D</v>
      </c>
      <c r="AZ14" s="7">
        <v>32</v>
      </c>
      <c r="BA14" s="7">
        <v>21</v>
      </c>
      <c r="BC14" s="7">
        <f t="shared" si="27"/>
        <v>53</v>
      </c>
      <c r="BD14" s="7">
        <f t="shared" si="28"/>
        <v>53</v>
      </c>
      <c r="BE14" s="7">
        <f t="shared" si="29"/>
        <v>3</v>
      </c>
      <c r="BF14" s="7" t="str">
        <f t="shared" si="30"/>
        <v>B</v>
      </c>
      <c r="BG14" s="7">
        <v>5</v>
      </c>
      <c r="BH14" s="7">
        <v>10</v>
      </c>
      <c r="BI14" s="7">
        <v>15</v>
      </c>
      <c r="BJ14" s="7">
        <f t="shared" si="31"/>
        <v>30</v>
      </c>
      <c r="BK14" s="7">
        <f t="shared" si="32"/>
        <v>15</v>
      </c>
      <c r="BL14" s="7">
        <f t="shared" si="33"/>
        <v>3.5</v>
      </c>
      <c r="BM14" s="7" t="str">
        <f t="shared" si="34"/>
        <v>A-</v>
      </c>
      <c r="BN14" s="7">
        <v>5</v>
      </c>
      <c r="BO14" s="7">
        <v>8</v>
      </c>
      <c r="BP14" s="7">
        <v>30</v>
      </c>
      <c r="BQ14" s="7">
        <f t="shared" si="35"/>
        <v>43</v>
      </c>
      <c r="BR14" s="7">
        <f t="shared" si="36"/>
        <v>13</v>
      </c>
      <c r="BS14" s="7">
        <f t="shared" si="37"/>
        <v>5</v>
      </c>
      <c r="BT14" s="7" t="str">
        <f t="shared" si="38"/>
        <v>A+</v>
      </c>
      <c r="BU14" s="7">
        <f t="shared" si="39"/>
        <v>365</v>
      </c>
      <c r="BV14" s="7">
        <f t="shared" si="40"/>
        <v>0</v>
      </c>
      <c r="BW14" s="7" t="str">
        <f t="shared" si="41"/>
        <v>F</v>
      </c>
      <c r="BX14" s="7">
        <f t="shared" si="42"/>
        <v>11</v>
      </c>
    </row>
    <row r="15" spans="1:77" s="7" customFormat="1" x14ac:dyDescent="0.25">
      <c r="A15" s="8">
        <v>11</v>
      </c>
      <c r="B15" s="7" t="s">
        <v>54</v>
      </c>
      <c r="C15" s="7">
        <v>36</v>
      </c>
      <c r="F15" s="7">
        <f t="shared" si="0"/>
        <v>36</v>
      </c>
      <c r="G15" s="7">
        <f t="shared" si="1"/>
        <v>36</v>
      </c>
      <c r="H15" s="7">
        <f t="shared" si="2"/>
        <v>1</v>
      </c>
      <c r="I15" s="7" t="str">
        <f t="shared" si="43"/>
        <v>D</v>
      </c>
      <c r="J15" s="7">
        <v>7</v>
      </c>
      <c r="M15" s="7">
        <f t="shared" si="3"/>
        <v>7</v>
      </c>
      <c r="N15" s="7">
        <f t="shared" si="4"/>
        <v>7</v>
      </c>
      <c r="O15" s="7">
        <f t="shared" si="5"/>
        <v>0</v>
      </c>
      <c r="P15" s="7" t="str">
        <f t="shared" si="6"/>
        <v>F</v>
      </c>
      <c r="Q15" s="7">
        <v>19</v>
      </c>
      <c r="R15" s="7">
        <v>14</v>
      </c>
      <c r="T15" s="7">
        <f t="shared" si="7"/>
        <v>33</v>
      </c>
      <c r="U15" s="7">
        <f t="shared" si="8"/>
        <v>33</v>
      </c>
      <c r="V15" s="7">
        <f t="shared" si="9"/>
        <v>1</v>
      </c>
      <c r="W15" s="7" t="str">
        <f t="shared" si="10"/>
        <v>D</v>
      </c>
      <c r="X15" s="7">
        <v>14</v>
      </c>
      <c r="Y15" s="7">
        <v>9</v>
      </c>
      <c r="AA15" s="7">
        <f t="shared" si="11"/>
        <v>23</v>
      </c>
      <c r="AB15" s="7">
        <f t="shared" si="12"/>
        <v>23</v>
      </c>
      <c r="AC15" s="7">
        <f t="shared" si="13"/>
        <v>2</v>
      </c>
      <c r="AD15" s="7" t="str">
        <f t="shared" si="14"/>
        <v>C</v>
      </c>
      <c r="AH15" s="7">
        <f t="shared" si="15"/>
        <v>0</v>
      </c>
      <c r="AI15" s="7">
        <f t="shared" si="16"/>
        <v>0</v>
      </c>
      <c r="AJ15" s="7">
        <f t="shared" si="17"/>
        <v>0</v>
      </c>
      <c r="AK15" s="7" t="str">
        <f t="shared" si="18"/>
        <v>F</v>
      </c>
      <c r="AL15" s="7">
        <v>30</v>
      </c>
      <c r="AM15" s="7">
        <v>19</v>
      </c>
      <c r="AO15" s="7">
        <f t="shared" si="19"/>
        <v>49</v>
      </c>
      <c r="AP15" s="7">
        <f t="shared" si="20"/>
        <v>49</v>
      </c>
      <c r="AQ15" s="7">
        <f t="shared" si="21"/>
        <v>2</v>
      </c>
      <c r="AR15" s="7" t="str">
        <f t="shared" si="22"/>
        <v>C</v>
      </c>
      <c r="AS15" s="7">
        <v>4</v>
      </c>
      <c r="AT15" s="7">
        <v>8</v>
      </c>
      <c r="AV15" s="7">
        <f t="shared" si="23"/>
        <v>12</v>
      </c>
      <c r="AW15" s="7">
        <f t="shared" si="24"/>
        <v>12</v>
      </c>
      <c r="AX15" s="7">
        <f t="shared" si="25"/>
        <v>0</v>
      </c>
      <c r="AY15" s="7" t="str">
        <f t="shared" si="26"/>
        <v>F</v>
      </c>
      <c r="AZ15" s="7">
        <v>34</v>
      </c>
      <c r="BA15" s="7">
        <v>13</v>
      </c>
      <c r="BC15" s="7">
        <f t="shared" si="27"/>
        <v>47</v>
      </c>
      <c r="BD15" s="7">
        <f t="shared" si="28"/>
        <v>47</v>
      </c>
      <c r="BE15" s="7">
        <f t="shared" si="29"/>
        <v>2</v>
      </c>
      <c r="BF15" s="7" t="str">
        <f t="shared" si="30"/>
        <v>C</v>
      </c>
      <c r="BG15" s="7">
        <v>3</v>
      </c>
      <c r="BH15" s="7">
        <v>8</v>
      </c>
      <c r="BI15" s="7">
        <v>15</v>
      </c>
      <c r="BJ15" s="7">
        <f t="shared" si="31"/>
        <v>26</v>
      </c>
      <c r="BK15" s="7">
        <f t="shared" si="32"/>
        <v>11</v>
      </c>
      <c r="BL15" s="7">
        <f t="shared" si="33"/>
        <v>3</v>
      </c>
      <c r="BM15" s="7" t="str">
        <f t="shared" si="34"/>
        <v>B</v>
      </c>
      <c r="BN15" s="7">
        <v>5</v>
      </c>
      <c r="BO15" s="7">
        <v>3</v>
      </c>
      <c r="BP15" s="7">
        <v>20</v>
      </c>
      <c r="BQ15" s="7">
        <f t="shared" si="35"/>
        <v>28</v>
      </c>
      <c r="BR15" s="7">
        <f t="shared" si="36"/>
        <v>8</v>
      </c>
      <c r="BS15" s="7">
        <f t="shared" si="37"/>
        <v>3</v>
      </c>
      <c r="BT15" s="7" t="str">
        <f t="shared" si="38"/>
        <v>B</v>
      </c>
      <c r="BU15" s="7">
        <f t="shared" si="39"/>
        <v>261</v>
      </c>
      <c r="BV15" s="7">
        <f t="shared" si="40"/>
        <v>0</v>
      </c>
      <c r="BW15" s="7" t="str">
        <f t="shared" si="41"/>
        <v>F</v>
      </c>
      <c r="BX15" s="7">
        <f t="shared" si="42"/>
        <v>21</v>
      </c>
    </row>
    <row r="16" spans="1:77" s="7" customFormat="1" x14ac:dyDescent="0.25">
      <c r="A16" s="8">
        <v>12</v>
      </c>
      <c r="B16" s="7" t="s">
        <v>55</v>
      </c>
      <c r="C16" s="7">
        <v>23</v>
      </c>
      <c r="F16" s="7">
        <f t="shared" si="0"/>
        <v>23</v>
      </c>
      <c r="G16" s="7">
        <f t="shared" si="1"/>
        <v>23</v>
      </c>
      <c r="H16" s="7">
        <f t="shared" si="2"/>
        <v>0</v>
      </c>
      <c r="I16" s="7" t="str">
        <f t="shared" si="43"/>
        <v>F</v>
      </c>
      <c r="J16" s="7">
        <v>2</v>
      </c>
      <c r="M16" s="7">
        <f t="shared" si="3"/>
        <v>2</v>
      </c>
      <c r="N16" s="7">
        <f t="shared" si="4"/>
        <v>2</v>
      </c>
      <c r="O16" s="7">
        <f t="shared" si="5"/>
        <v>0</v>
      </c>
      <c r="P16" s="7" t="str">
        <f t="shared" si="6"/>
        <v>F</v>
      </c>
      <c r="Q16" s="7">
        <v>27</v>
      </c>
      <c r="R16" s="7">
        <v>16</v>
      </c>
      <c r="T16" s="7">
        <f t="shared" si="7"/>
        <v>43</v>
      </c>
      <c r="U16" s="7">
        <f t="shared" si="8"/>
        <v>43</v>
      </c>
      <c r="V16" s="7">
        <f t="shared" si="9"/>
        <v>2</v>
      </c>
      <c r="W16" s="7" t="str">
        <f t="shared" si="10"/>
        <v>C</v>
      </c>
      <c r="X16" s="7">
        <v>21</v>
      </c>
      <c r="Y16" s="7">
        <v>8</v>
      </c>
      <c r="AA16" s="7">
        <f t="shared" si="11"/>
        <v>29</v>
      </c>
      <c r="AB16" s="7">
        <f t="shared" si="12"/>
        <v>29</v>
      </c>
      <c r="AC16" s="7">
        <f t="shared" si="13"/>
        <v>3</v>
      </c>
      <c r="AD16" s="7" t="str">
        <f t="shared" si="14"/>
        <v>B</v>
      </c>
      <c r="AE16" s="7">
        <v>20</v>
      </c>
      <c r="AF16" s="7">
        <v>13</v>
      </c>
      <c r="AH16" s="7">
        <f t="shared" si="15"/>
        <v>33</v>
      </c>
      <c r="AI16" s="7">
        <f t="shared" si="16"/>
        <v>33</v>
      </c>
      <c r="AJ16" s="7">
        <f t="shared" si="17"/>
        <v>1</v>
      </c>
      <c r="AK16" s="7" t="str">
        <f t="shared" si="18"/>
        <v>D</v>
      </c>
      <c r="AL16" s="7">
        <v>23</v>
      </c>
      <c r="AM16" s="7">
        <v>17</v>
      </c>
      <c r="AO16" s="7">
        <f t="shared" si="19"/>
        <v>40</v>
      </c>
      <c r="AP16" s="7">
        <f t="shared" si="20"/>
        <v>40</v>
      </c>
      <c r="AQ16" s="7">
        <f t="shared" si="21"/>
        <v>2</v>
      </c>
      <c r="AR16" s="7" t="str">
        <f t="shared" si="22"/>
        <v>C</v>
      </c>
      <c r="AS16" s="7">
        <v>25</v>
      </c>
      <c r="AT16" s="7">
        <v>19</v>
      </c>
      <c r="AV16" s="7">
        <f t="shared" si="23"/>
        <v>44</v>
      </c>
      <c r="AW16" s="7">
        <f t="shared" si="24"/>
        <v>44</v>
      </c>
      <c r="AX16" s="7">
        <f t="shared" si="25"/>
        <v>2</v>
      </c>
      <c r="AY16" s="7" t="str">
        <f t="shared" si="26"/>
        <v>C</v>
      </c>
      <c r="AZ16" s="7">
        <v>62</v>
      </c>
      <c r="BA16" s="7">
        <v>18</v>
      </c>
      <c r="BC16" s="7">
        <f t="shared" si="27"/>
        <v>80</v>
      </c>
      <c r="BD16" s="7">
        <f t="shared" si="28"/>
        <v>80</v>
      </c>
      <c r="BE16" s="7">
        <f t="shared" si="29"/>
        <v>5</v>
      </c>
      <c r="BF16" s="7" t="str">
        <f t="shared" si="30"/>
        <v>A+</v>
      </c>
      <c r="BG16" s="7">
        <v>6</v>
      </c>
      <c r="BH16" s="7">
        <v>9</v>
      </c>
      <c r="BI16" s="7">
        <v>15</v>
      </c>
      <c r="BJ16" s="7">
        <f t="shared" si="31"/>
        <v>30</v>
      </c>
      <c r="BK16" s="7">
        <f t="shared" si="32"/>
        <v>15</v>
      </c>
      <c r="BL16" s="7">
        <f t="shared" si="33"/>
        <v>3.5</v>
      </c>
      <c r="BM16" s="7" t="str">
        <f t="shared" si="34"/>
        <v>A-</v>
      </c>
      <c r="BN16" s="7">
        <v>4</v>
      </c>
      <c r="BO16" s="7">
        <v>9</v>
      </c>
      <c r="BP16" s="7">
        <v>20</v>
      </c>
      <c r="BQ16" s="7">
        <f t="shared" si="35"/>
        <v>33</v>
      </c>
      <c r="BR16" s="7">
        <f t="shared" si="36"/>
        <v>13</v>
      </c>
      <c r="BS16" s="7">
        <f t="shared" si="37"/>
        <v>3.5</v>
      </c>
      <c r="BT16" s="7" t="str">
        <f t="shared" si="38"/>
        <v>A-</v>
      </c>
      <c r="BU16" s="7">
        <f t="shared" si="39"/>
        <v>357</v>
      </c>
      <c r="BV16" s="7">
        <f t="shared" si="40"/>
        <v>0</v>
      </c>
      <c r="BW16" s="7" t="str">
        <f t="shared" si="41"/>
        <v>F</v>
      </c>
      <c r="BX16" s="7">
        <f t="shared" si="42"/>
        <v>12</v>
      </c>
    </row>
    <row r="17" spans="1:76" s="7" customFormat="1" x14ac:dyDescent="0.25">
      <c r="A17" s="8">
        <v>13</v>
      </c>
      <c r="B17" s="7" t="s">
        <v>56</v>
      </c>
      <c r="C17" s="7">
        <v>41</v>
      </c>
      <c r="F17" s="7">
        <f t="shared" si="0"/>
        <v>41</v>
      </c>
      <c r="G17" s="7">
        <f t="shared" si="1"/>
        <v>41</v>
      </c>
      <c r="H17" s="7">
        <f t="shared" si="2"/>
        <v>2</v>
      </c>
      <c r="I17" s="7" t="str">
        <f t="shared" si="43"/>
        <v>C</v>
      </c>
      <c r="J17" s="7">
        <v>3</v>
      </c>
      <c r="M17" s="7">
        <f t="shared" si="3"/>
        <v>3</v>
      </c>
      <c r="N17" s="7">
        <f t="shared" si="4"/>
        <v>3</v>
      </c>
      <c r="O17" s="7">
        <f t="shared" si="5"/>
        <v>0</v>
      </c>
      <c r="P17" s="7" t="str">
        <f t="shared" si="6"/>
        <v>F</v>
      </c>
      <c r="Q17" s="7">
        <v>34</v>
      </c>
      <c r="R17" s="7">
        <v>20</v>
      </c>
      <c r="T17" s="7">
        <f t="shared" si="7"/>
        <v>54</v>
      </c>
      <c r="U17" s="7">
        <f t="shared" si="8"/>
        <v>54</v>
      </c>
      <c r="V17" s="7">
        <f t="shared" si="9"/>
        <v>3</v>
      </c>
      <c r="W17" s="7" t="str">
        <f t="shared" si="10"/>
        <v>B</v>
      </c>
      <c r="X17" s="7">
        <v>19</v>
      </c>
      <c r="Y17" s="7">
        <v>9</v>
      </c>
      <c r="AA17" s="7">
        <f t="shared" si="11"/>
        <v>28</v>
      </c>
      <c r="AB17" s="7">
        <f t="shared" si="12"/>
        <v>28</v>
      </c>
      <c r="AC17" s="7">
        <f t="shared" si="13"/>
        <v>3</v>
      </c>
      <c r="AD17" s="7" t="str">
        <f t="shared" si="14"/>
        <v>B</v>
      </c>
      <c r="AE17" s="7">
        <v>26</v>
      </c>
      <c r="AF17" s="7">
        <v>16</v>
      </c>
      <c r="AH17" s="7">
        <f t="shared" si="15"/>
        <v>42</v>
      </c>
      <c r="AI17" s="7">
        <f t="shared" si="16"/>
        <v>42</v>
      </c>
      <c r="AJ17" s="7">
        <f t="shared" si="17"/>
        <v>2</v>
      </c>
      <c r="AK17" s="7" t="str">
        <f t="shared" si="18"/>
        <v>C</v>
      </c>
      <c r="AL17" s="7">
        <v>45</v>
      </c>
      <c r="AM17" s="7">
        <v>21</v>
      </c>
      <c r="AO17" s="7">
        <f t="shared" si="19"/>
        <v>66</v>
      </c>
      <c r="AP17" s="7">
        <f t="shared" si="20"/>
        <v>66</v>
      </c>
      <c r="AQ17" s="7">
        <f t="shared" si="21"/>
        <v>3.5</v>
      </c>
      <c r="AR17" s="7" t="str">
        <f t="shared" si="22"/>
        <v>A-</v>
      </c>
      <c r="AS17" s="7">
        <v>23</v>
      </c>
      <c r="AT17" s="7">
        <v>16</v>
      </c>
      <c r="AV17" s="7">
        <f t="shared" si="23"/>
        <v>39</v>
      </c>
      <c r="AW17" s="7">
        <f t="shared" si="24"/>
        <v>39</v>
      </c>
      <c r="AX17" s="7">
        <f t="shared" si="25"/>
        <v>1</v>
      </c>
      <c r="AY17" s="7" t="str">
        <f t="shared" si="26"/>
        <v>D</v>
      </c>
      <c r="AZ17" s="7">
        <v>38</v>
      </c>
      <c r="BA17" s="7">
        <v>9</v>
      </c>
      <c r="BC17" s="7">
        <f t="shared" si="27"/>
        <v>47</v>
      </c>
      <c r="BD17" s="7">
        <f t="shared" si="28"/>
        <v>47</v>
      </c>
      <c r="BE17" s="7">
        <f t="shared" si="29"/>
        <v>2</v>
      </c>
      <c r="BF17" s="7" t="str">
        <f t="shared" si="30"/>
        <v>C</v>
      </c>
      <c r="BG17" s="7">
        <v>9</v>
      </c>
      <c r="BH17" s="7">
        <v>10</v>
      </c>
      <c r="BI17" s="7">
        <v>20</v>
      </c>
      <c r="BJ17" s="7">
        <f t="shared" si="31"/>
        <v>39</v>
      </c>
      <c r="BK17" s="7">
        <f t="shared" si="32"/>
        <v>19</v>
      </c>
      <c r="BL17" s="7">
        <f t="shared" si="33"/>
        <v>4</v>
      </c>
      <c r="BM17" s="7" t="str">
        <f t="shared" si="34"/>
        <v>A</v>
      </c>
      <c r="BN17" s="7">
        <v>5</v>
      </c>
      <c r="BO17" s="7">
        <v>6</v>
      </c>
      <c r="BP17" s="7">
        <v>30</v>
      </c>
      <c r="BQ17" s="7">
        <f t="shared" si="35"/>
        <v>41</v>
      </c>
      <c r="BR17" s="7">
        <f t="shared" si="36"/>
        <v>11</v>
      </c>
      <c r="BS17" s="7">
        <f t="shared" si="37"/>
        <v>5</v>
      </c>
      <c r="BT17" s="7" t="str">
        <f t="shared" si="38"/>
        <v>A+</v>
      </c>
      <c r="BU17" s="7">
        <f t="shared" si="39"/>
        <v>400</v>
      </c>
      <c r="BV17" s="7">
        <f t="shared" si="40"/>
        <v>0</v>
      </c>
      <c r="BW17" s="7" t="str">
        <f t="shared" si="41"/>
        <v>F</v>
      </c>
      <c r="BX17" s="7">
        <f t="shared" si="42"/>
        <v>9</v>
      </c>
    </row>
    <row r="18" spans="1:76" s="7" customFormat="1" x14ac:dyDescent="0.25">
      <c r="A18" s="8">
        <v>14</v>
      </c>
      <c r="B18" s="7" t="s">
        <v>57</v>
      </c>
      <c r="C18" s="7">
        <v>22</v>
      </c>
      <c r="F18" s="7">
        <f t="shared" si="0"/>
        <v>22</v>
      </c>
      <c r="G18" s="7">
        <f t="shared" si="1"/>
        <v>22</v>
      </c>
      <c r="H18" s="7">
        <f t="shared" si="2"/>
        <v>0</v>
      </c>
      <c r="I18" s="7" t="str">
        <f t="shared" si="43"/>
        <v>F</v>
      </c>
      <c r="J18" s="7">
        <v>3</v>
      </c>
      <c r="M18" s="7">
        <f t="shared" si="3"/>
        <v>3</v>
      </c>
      <c r="N18" s="7">
        <f t="shared" si="4"/>
        <v>3</v>
      </c>
      <c r="O18" s="7">
        <f t="shared" si="5"/>
        <v>0</v>
      </c>
      <c r="P18" s="7" t="str">
        <f t="shared" si="6"/>
        <v>F</v>
      </c>
      <c r="Q18" s="7">
        <v>29</v>
      </c>
      <c r="R18" s="7">
        <v>18</v>
      </c>
      <c r="T18" s="7">
        <f t="shared" si="7"/>
        <v>47</v>
      </c>
      <c r="U18" s="7">
        <f t="shared" si="8"/>
        <v>47</v>
      </c>
      <c r="V18" s="7">
        <f t="shared" si="9"/>
        <v>2</v>
      </c>
      <c r="W18" s="7" t="str">
        <f t="shared" si="10"/>
        <v>C</v>
      </c>
      <c r="X18" s="7">
        <v>20</v>
      </c>
      <c r="Y18" s="7">
        <v>10</v>
      </c>
      <c r="AA18" s="7">
        <f t="shared" si="11"/>
        <v>30</v>
      </c>
      <c r="AB18" s="7">
        <f t="shared" si="12"/>
        <v>30</v>
      </c>
      <c r="AC18" s="7">
        <f t="shared" si="13"/>
        <v>3.5</v>
      </c>
      <c r="AD18" s="7" t="str">
        <f t="shared" si="14"/>
        <v>A-</v>
      </c>
      <c r="AE18" s="7">
        <v>5</v>
      </c>
      <c r="AF18" s="7">
        <v>13</v>
      </c>
      <c r="AH18" s="7">
        <f t="shared" si="15"/>
        <v>18</v>
      </c>
      <c r="AI18" s="7">
        <f t="shared" si="16"/>
        <v>18</v>
      </c>
      <c r="AJ18" s="7">
        <f t="shared" si="17"/>
        <v>0</v>
      </c>
      <c r="AK18" s="7" t="str">
        <f t="shared" si="18"/>
        <v>F</v>
      </c>
      <c r="AL18" s="7">
        <v>30</v>
      </c>
      <c r="AM18" s="7">
        <v>15</v>
      </c>
      <c r="AO18" s="7">
        <f t="shared" si="19"/>
        <v>45</v>
      </c>
      <c r="AP18" s="7">
        <f t="shared" si="20"/>
        <v>45</v>
      </c>
      <c r="AQ18" s="7">
        <f t="shared" si="21"/>
        <v>2</v>
      </c>
      <c r="AR18" s="7" t="str">
        <f t="shared" si="22"/>
        <v>C</v>
      </c>
      <c r="AS18" s="7">
        <v>17</v>
      </c>
      <c r="AT18" s="7">
        <v>15</v>
      </c>
      <c r="AV18" s="7">
        <f t="shared" si="23"/>
        <v>32</v>
      </c>
      <c r="AW18" s="7">
        <f t="shared" si="24"/>
        <v>32</v>
      </c>
      <c r="AX18" s="7">
        <f t="shared" si="25"/>
        <v>0</v>
      </c>
      <c r="AY18" s="7" t="str">
        <f t="shared" si="26"/>
        <v>F</v>
      </c>
      <c r="AZ18" s="7">
        <v>31</v>
      </c>
      <c r="BA18" s="7">
        <v>12</v>
      </c>
      <c r="BC18" s="7">
        <f t="shared" si="27"/>
        <v>43</v>
      </c>
      <c r="BD18" s="7">
        <f t="shared" si="28"/>
        <v>43</v>
      </c>
      <c r="BE18" s="7">
        <f t="shared" si="29"/>
        <v>2</v>
      </c>
      <c r="BF18" s="7" t="str">
        <f t="shared" si="30"/>
        <v>C</v>
      </c>
      <c r="BG18" s="7">
        <v>7</v>
      </c>
      <c r="BH18" s="7">
        <v>7</v>
      </c>
      <c r="BI18" s="7">
        <v>20</v>
      </c>
      <c r="BJ18" s="7">
        <f t="shared" si="31"/>
        <v>34</v>
      </c>
      <c r="BK18" s="7">
        <f t="shared" si="32"/>
        <v>14</v>
      </c>
      <c r="BL18" s="7">
        <f t="shared" si="33"/>
        <v>3.5</v>
      </c>
      <c r="BM18" s="7" t="str">
        <f t="shared" si="34"/>
        <v>A-</v>
      </c>
      <c r="BN18" s="7">
        <v>6</v>
      </c>
      <c r="BO18" s="7">
        <v>5</v>
      </c>
      <c r="BP18" s="7">
        <v>30</v>
      </c>
      <c r="BQ18" s="7">
        <f t="shared" si="35"/>
        <v>41</v>
      </c>
      <c r="BR18" s="7">
        <f t="shared" si="36"/>
        <v>11</v>
      </c>
      <c r="BS18" s="7">
        <f t="shared" si="37"/>
        <v>5</v>
      </c>
      <c r="BT18" s="7" t="str">
        <f t="shared" si="38"/>
        <v>A+</v>
      </c>
      <c r="BU18" s="7">
        <f t="shared" si="39"/>
        <v>315</v>
      </c>
      <c r="BV18" s="7">
        <f t="shared" si="40"/>
        <v>0</v>
      </c>
      <c r="BW18" s="7" t="str">
        <f t="shared" si="41"/>
        <v>F</v>
      </c>
      <c r="BX18" s="7">
        <f t="shared" si="42"/>
        <v>15</v>
      </c>
    </row>
    <row r="19" spans="1:76" s="7" customFormat="1" x14ac:dyDescent="0.25">
      <c r="A19" s="8">
        <v>15</v>
      </c>
      <c r="B19" s="7" t="s">
        <v>58</v>
      </c>
      <c r="C19" s="7">
        <v>23</v>
      </c>
      <c r="F19" s="7">
        <f t="shared" si="0"/>
        <v>23</v>
      </c>
      <c r="G19" s="7">
        <f t="shared" si="1"/>
        <v>23</v>
      </c>
      <c r="H19" s="7">
        <f t="shared" si="2"/>
        <v>0</v>
      </c>
      <c r="I19" s="7" t="str">
        <f t="shared" si="43"/>
        <v>F</v>
      </c>
      <c r="J19" s="7">
        <v>2</v>
      </c>
      <c r="M19" s="7">
        <f t="shared" si="3"/>
        <v>2</v>
      </c>
      <c r="N19" s="7">
        <f t="shared" si="4"/>
        <v>2</v>
      </c>
      <c r="O19" s="7">
        <f t="shared" si="5"/>
        <v>0</v>
      </c>
      <c r="P19" s="7" t="str">
        <f t="shared" si="6"/>
        <v>F</v>
      </c>
      <c r="Q19" s="7">
        <v>27</v>
      </c>
      <c r="R19" s="7">
        <v>15</v>
      </c>
      <c r="T19" s="7">
        <f t="shared" si="7"/>
        <v>42</v>
      </c>
      <c r="U19" s="7">
        <f t="shared" si="8"/>
        <v>42</v>
      </c>
      <c r="V19" s="7">
        <f t="shared" si="9"/>
        <v>2</v>
      </c>
      <c r="W19" s="7" t="str">
        <f t="shared" si="10"/>
        <v>C</v>
      </c>
      <c r="X19" s="7">
        <v>17</v>
      </c>
      <c r="Y19" s="7">
        <v>13</v>
      </c>
      <c r="AA19" s="7">
        <f t="shared" si="11"/>
        <v>30</v>
      </c>
      <c r="AB19" s="7">
        <f t="shared" si="12"/>
        <v>30</v>
      </c>
      <c r="AC19" s="7">
        <f t="shared" si="13"/>
        <v>3.5</v>
      </c>
      <c r="AD19" s="7" t="str">
        <f t="shared" si="14"/>
        <v>A-</v>
      </c>
      <c r="AE19" s="7">
        <v>5</v>
      </c>
      <c r="AF19" s="7">
        <v>7</v>
      </c>
      <c r="AH19" s="7">
        <f t="shared" si="15"/>
        <v>12</v>
      </c>
      <c r="AI19" s="7">
        <f t="shared" si="16"/>
        <v>12</v>
      </c>
      <c r="AJ19" s="7">
        <f t="shared" si="17"/>
        <v>0</v>
      </c>
      <c r="AK19" s="7" t="str">
        <f t="shared" si="18"/>
        <v>F</v>
      </c>
      <c r="AL19" s="7">
        <v>23</v>
      </c>
      <c r="AM19" s="7">
        <v>14</v>
      </c>
      <c r="AO19" s="7">
        <f t="shared" si="19"/>
        <v>37</v>
      </c>
      <c r="AP19" s="7">
        <f t="shared" si="20"/>
        <v>37</v>
      </c>
      <c r="AQ19" s="7">
        <f t="shared" si="21"/>
        <v>1</v>
      </c>
      <c r="AR19" s="7" t="str">
        <f t="shared" si="22"/>
        <v>D</v>
      </c>
      <c r="AS19" s="7">
        <v>6</v>
      </c>
      <c r="AT19" s="7">
        <v>11</v>
      </c>
      <c r="AV19" s="7">
        <f t="shared" si="23"/>
        <v>17</v>
      </c>
      <c r="AW19" s="7">
        <f t="shared" si="24"/>
        <v>17</v>
      </c>
      <c r="AX19" s="7">
        <f t="shared" si="25"/>
        <v>0</v>
      </c>
      <c r="AY19" s="7" t="str">
        <f t="shared" si="26"/>
        <v>F</v>
      </c>
      <c r="AZ19" s="7">
        <v>27</v>
      </c>
      <c r="BA19" s="7">
        <v>11</v>
      </c>
      <c r="BC19" s="7">
        <f t="shared" si="27"/>
        <v>38</v>
      </c>
      <c r="BD19" s="7">
        <f t="shared" si="28"/>
        <v>38</v>
      </c>
      <c r="BE19" s="7">
        <f t="shared" si="29"/>
        <v>1</v>
      </c>
      <c r="BF19" s="7" t="str">
        <f t="shared" si="30"/>
        <v>D</v>
      </c>
      <c r="BG19" s="7">
        <v>6</v>
      </c>
      <c r="BH19" s="7">
        <v>9</v>
      </c>
      <c r="BI19" s="7">
        <v>15</v>
      </c>
      <c r="BJ19" s="7">
        <f t="shared" si="31"/>
        <v>30</v>
      </c>
      <c r="BK19" s="7">
        <f t="shared" si="32"/>
        <v>15</v>
      </c>
      <c r="BL19" s="7">
        <f t="shared" si="33"/>
        <v>3.5</v>
      </c>
      <c r="BM19" s="7" t="str">
        <f t="shared" si="34"/>
        <v>A-</v>
      </c>
      <c r="BN19" s="7">
        <v>4</v>
      </c>
      <c r="BO19" s="7">
        <v>5</v>
      </c>
      <c r="BP19" s="7">
        <v>20</v>
      </c>
      <c r="BQ19" s="7">
        <f t="shared" si="35"/>
        <v>29</v>
      </c>
      <c r="BR19" s="7">
        <f t="shared" si="36"/>
        <v>9</v>
      </c>
      <c r="BS19" s="7">
        <f t="shared" si="37"/>
        <v>3</v>
      </c>
      <c r="BT19" s="7" t="str">
        <f t="shared" si="38"/>
        <v>B</v>
      </c>
      <c r="BU19" s="7">
        <f t="shared" si="39"/>
        <v>260</v>
      </c>
      <c r="BV19" s="7">
        <f t="shared" si="40"/>
        <v>0</v>
      </c>
      <c r="BW19" s="7" t="str">
        <f t="shared" si="41"/>
        <v>F</v>
      </c>
      <c r="BX19" s="7">
        <f t="shared" si="42"/>
        <v>22</v>
      </c>
    </row>
    <row r="20" spans="1:76" s="7" customFormat="1" x14ac:dyDescent="0.25">
      <c r="A20" s="8">
        <v>16</v>
      </c>
      <c r="B20" s="7" t="s">
        <v>59</v>
      </c>
      <c r="C20" s="7">
        <v>20</v>
      </c>
      <c r="F20" s="7">
        <f t="shared" si="0"/>
        <v>20</v>
      </c>
      <c r="G20" s="7">
        <f t="shared" si="1"/>
        <v>20</v>
      </c>
      <c r="H20" s="7">
        <f t="shared" si="2"/>
        <v>0</v>
      </c>
      <c r="I20" s="7" t="str">
        <f t="shared" si="43"/>
        <v>F</v>
      </c>
      <c r="J20" s="7">
        <v>3</v>
      </c>
      <c r="M20" s="7">
        <f t="shared" si="3"/>
        <v>3</v>
      </c>
      <c r="N20" s="7">
        <f t="shared" si="4"/>
        <v>3</v>
      </c>
      <c r="O20" s="7">
        <f t="shared" si="5"/>
        <v>0</v>
      </c>
      <c r="P20" s="7" t="str">
        <f t="shared" si="6"/>
        <v>F</v>
      </c>
      <c r="Q20" s="7">
        <v>18</v>
      </c>
      <c r="R20" s="7">
        <v>16</v>
      </c>
      <c r="T20" s="7">
        <f t="shared" si="7"/>
        <v>34</v>
      </c>
      <c r="U20" s="7">
        <f t="shared" si="8"/>
        <v>34</v>
      </c>
      <c r="V20" s="7">
        <f t="shared" si="9"/>
        <v>1</v>
      </c>
      <c r="W20" s="7" t="str">
        <f t="shared" si="10"/>
        <v>D</v>
      </c>
      <c r="X20" s="7">
        <v>13</v>
      </c>
      <c r="Y20" s="7">
        <v>7</v>
      </c>
      <c r="AA20" s="7">
        <f t="shared" si="11"/>
        <v>20</v>
      </c>
      <c r="AB20" s="7">
        <f t="shared" si="12"/>
        <v>20</v>
      </c>
      <c r="AC20" s="7">
        <f t="shared" si="13"/>
        <v>1</v>
      </c>
      <c r="AD20" s="7" t="str">
        <f t="shared" si="14"/>
        <v>D</v>
      </c>
      <c r="AE20" s="7">
        <v>18</v>
      </c>
      <c r="AF20" s="7">
        <v>8</v>
      </c>
      <c r="AH20" s="7">
        <f t="shared" si="15"/>
        <v>26</v>
      </c>
      <c r="AI20" s="7">
        <f t="shared" si="16"/>
        <v>26</v>
      </c>
      <c r="AJ20" s="7">
        <f t="shared" si="17"/>
        <v>0</v>
      </c>
      <c r="AK20" s="7" t="str">
        <f t="shared" si="18"/>
        <v>F</v>
      </c>
      <c r="AL20" s="7">
        <v>17</v>
      </c>
      <c r="AM20" s="7">
        <v>15</v>
      </c>
      <c r="AO20" s="7">
        <f t="shared" si="19"/>
        <v>32</v>
      </c>
      <c r="AP20" s="7">
        <f t="shared" si="20"/>
        <v>32</v>
      </c>
      <c r="AQ20" s="7">
        <f t="shared" si="21"/>
        <v>0</v>
      </c>
      <c r="AR20" s="7" t="str">
        <f t="shared" si="22"/>
        <v>F</v>
      </c>
      <c r="AS20" s="7">
        <v>12</v>
      </c>
      <c r="AT20" s="7">
        <v>7</v>
      </c>
      <c r="AV20" s="7">
        <f t="shared" si="23"/>
        <v>19</v>
      </c>
      <c r="AW20" s="7">
        <f t="shared" si="24"/>
        <v>19</v>
      </c>
      <c r="AX20" s="7">
        <f t="shared" si="25"/>
        <v>0</v>
      </c>
      <c r="AY20" s="7" t="str">
        <f t="shared" si="26"/>
        <v>F</v>
      </c>
      <c r="AZ20" s="7">
        <v>20</v>
      </c>
      <c r="BA20" s="7">
        <v>10</v>
      </c>
      <c r="BC20" s="7">
        <f t="shared" si="27"/>
        <v>30</v>
      </c>
      <c r="BD20" s="7">
        <f t="shared" si="28"/>
        <v>30</v>
      </c>
      <c r="BE20" s="7">
        <f t="shared" si="29"/>
        <v>0</v>
      </c>
      <c r="BF20" s="7" t="str">
        <f t="shared" si="30"/>
        <v>F</v>
      </c>
      <c r="BG20" s="7">
        <v>7</v>
      </c>
      <c r="BH20" s="7">
        <v>5</v>
      </c>
      <c r="BI20" s="7">
        <v>15</v>
      </c>
      <c r="BJ20" s="7">
        <f t="shared" si="31"/>
        <v>27</v>
      </c>
      <c r="BK20" s="7">
        <f t="shared" si="32"/>
        <v>12</v>
      </c>
      <c r="BL20" s="7">
        <f t="shared" si="33"/>
        <v>3</v>
      </c>
      <c r="BM20" s="7" t="str">
        <f t="shared" si="34"/>
        <v>B</v>
      </c>
      <c r="BN20" s="7">
        <v>5</v>
      </c>
      <c r="BO20" s="7">
        <v>4</v>
      </c>
      <c r="BP20" s="7">
        <v>20</v>
      </c>
      <c r="BQ20" s="7">
        <f t="shared" si="35"/>
        <v>29</v>
      </c>
      <c r="BR20" s="7">
        <f t="shared" si="36"/>
        <v>9</v>
      </c>
      <c r="BS20" s="7">
        <f t="shared" si="37"/>
        <v>3</v>
      </c>
      <c r="BT20" s="7" t="str">
        <f t="shared" si="38"/>
        <v>B</v>
      </c>
      <c r="BU20" s="7">
        <f t="shared" si="39"/>
        <v>240</v>
      </c>
      <c r="BV20" s="7">
        <f t="shared" si="40"/>
        <v>0</v>
      </c>
      <c r="BW20" s="7" t="str">
        <f t="shared" si="41"/>
        <v>F</v>
      </c>
      <c r="BX20" s="7">
        <f t="shared" si="42"/>
        <v>28</v>
      </c>
    </row>
    <row r="21" spans="1:76" s="7" customFormat="1" x14ac:dyDescent="0.25">
      <c r="A21" s="8">
        <v>17</v>
      </c>
      <c r="B21" s="7" t="s">
        <v>60</v>
      </c>
      <c r="C21" s="7">
        <v>10</v>
      </c>
      <c r="F21" s="7">
        <f t="shared" si="0"/>
        <v>10</v>
      </c>
      <c r="G21" s="7">
        <f t="shared" si="1"/>
        <v>10</v>
      </c>
      <c r="H21" s="7">
        <f t="shared" si="2"/>
        <v>0</v>
      </c>
      <c r="I21" s="7" t="str">
        <f t="shared" si="43"/>
        <v>F</v>
      </c>
      <c r="J21" s="7">
        <v>8</v>
      </c>
      <c r="M21" s="7">
        <f t="shared" si="3"/>
        <v>8</v>
      </c>
      <c r="N21" s="7">
        <f t="shared" si="4"/>
        <v>8</v>
      </c>
      <c r="O21" s="7">
        <f t="shared" si="5"/>
        <v>0</v>
      </c>
      <c r="P21" s="7" t="str">
        <f t="shared" si="6"/>
        <v>F</v>
      </c>
      <c r="Q21" s="7">
        <v>13</v>
      </c>
      <c r="R21" s="7">
        <v>24</v>
      </c>
      <c r="T21" s="7">
        <f t="shared" si="7"/>
        <v>37</v>
      </c>
      <c r="U21" s="7">
        <f t="shared" si="8"/>
        <v>37</v>
      </c>
      <c r="V21" s="7">
        <f t="shared" si="9"/>
        <v>1</v>
      </c>
      <c r="W21" s="7" t="str">
        <f t="shared" si="10"/>
        <v>D</v>
      </c>
      <c r="AA21" s="7">
        <f t="shared" si="11"/>
        <v>0</v>
      </c>
      <c r="AB21" s="7">
        <f t="shared" si="12"/>
        <v>0</v>
      </c>
      <c r="AC21" s="7">
        <f t="shared" si="13"/>
        <v>0</v>
      </c>
      <c r="AD21" s="7" t="str">
        <f t="shared" si="14"/>
        <v>F</v>
      </c>
      <c r="AE21" s="7">
        <v>22</v>
      </c>
      <c r="AF21" s="7">
        <v>12</v>
      </c>
      <c r="AH21" s="7">
        <f t="shared" si="15"/>
        <v>34</v>
      </c>
      <c r="AI21" s="7">
        <f t="shared" si="16"/>
        <v>34</v>
      </c>
      <c r="AJ21" s="7">
        <f t="shared" si="17"/>
        <v>1</v>
      </c>
      <c r="AK21" s="7" t="str">
        <f t="shared" si="18"/>
        <v>D</v>
      </c>
      <c r="AL21" s="7">
        <v>17</v>
      </c>
      <c r="AM21" s="7">
        <v>17</v>
      </c>
      <c r="AO21" s="7">
        <f t="shared" si="19"/>
        <v>34</v>
      </c>
      <c r="AP21" s="7">
        <f t="shared" si="20"/>
        <v>34</v>
      </c>
      <c r="AQ21" s="7">
        <f t="shared" si="21"/>
        <v>1</v>
      </c>
      <c r="AR21" s="7" t="str">
        <f t="shared" si="22"/>
        <v>D</v>
      </c>
      <c r="AS21" s="7">
        <v>11</v>
      </c>
      <c r="AT21" s="7">
        <v>12</v>
      </c>
      <c r="AV21" s="7">
        <f t="shared" si="23"/>
        <v>23</v>
      </c>
      <c r="AW21" s="7">
        <f t="shared" si="24"/>
        <v>23</v>
      </c>
      <c r="AX21" s="7">
        <f t="shared" si="25"/>
        <v>0</v>
      </c>
      <c r="AY21" s="7" t="str">
        <f t="shared" si="26"/>
        <v>F</v>
      </c>
      <c r="AZ21" s="7">
        <v>40</v>
      </c>
      <c r="BA21" s="7">
        <v>11</v>
      </c>
      <c r="BC21" s="7">
        <f t="shared" si="27"/>
        <v>51</v>
      </c>
      <c r="BD21" s="7">
        <f t="shared" si="28"/>
        <v>51</v>
      </c>
      <c r="BE21" s="7">
        <f t="shared" si="29"/>
        <v>3</v>
      </c>
      <c r="BF21" s="7" t="str">
        <f t="shared" si="30"/>
        <v>B</v>
      </c>
      <c r="BG21" s="7">
        <v>3</v>
      </c>
      <c r="BH21" s="7">
        <v>9</v>
      </c>
      <c r="BI21" s="7">
        <v>15</v>
      </c>
      <c r="BJ21" s="7">
        <f t="shared" si="31"/>
        <v>27</v>
      </c>
      <c r="BK21" s="7">
        <f t="shared" si="32"/>
        <v>12</v>
      </c>
      <c r="BL21" s="7">
        <f t="shared" si="33"/>
        <v>3</v>
      </c>
      <c r="BM21" s="7" t="str">
        <f t="shared" si="34"/>
        <v>B</v>
      </c>
      <c r="BN21" s="7">
        <v>4</v>
      </c>
      <c r="BO21" s="7">
        <v>5</v>
      </c>
      <c r="BP21" s="7">
        <v>30</v>
      </c>
      <c r="BQ21" s="7">
        <f t="shared" si="35"/>
        <v>39</v>
      </c>
      <c r="BR21" s="7">
        <f t="shared" si="36"/>
        <v>9</v>
      </c>
      <c r="BS21" s="7">
        <f t="shared" si="37"/>
        <v>4</v>
      </c>
      <c r="BT21" s="7" t="str">
        <f t="shared" si="38"/>
        <v>A</v>
      </c>
      <c r="BU21" s="7">
        <f t="shared" si="39"/>
        <v>263</v>
      </c>
      <c r="BV21" s="7">
        <f t="shared" si="40"/>
        <v>0</v>
      </c>
      <c r="BW21" s="7" t="str">
        <f t="shared" si="41"/>
        <v>F</v>
      </c>
      <c r="BX21" s="7">
        <f t="shared" si="42"/>
        <v>20</v>
      </c>
    </row>
    <row r="22" spans="1:76" s="7" customFormat="1" x14ac:dyDescent="0.25">
      <c r="A22" s="8">
        <v>18</v>
      </c>
      <c r="B22" s="7" t="s">
        <v>61</v>
      </c>
      <c r="C22" s="7">
        <v>27</v>
      </c>
      <c r="F22" s="7">
        <f t="shared" si="0"/>
        <v>27</v>
      </c>
      <c r="G22" s="7">
        <f t="shared" si="1"/>
        <v>27</v>
      </c>
      <c r="H22" s="7">
        <f t="shared" si="2"/>
        <v>0</v>
      </c>
      <c r="I22" s="7" t="str">
        <f t="shared" si="43"/>
        <v>F</v>
      </c>
      <c r="J22" s="7">
        <v>4</v>
      </c>
      <c r="M22" s="7">
        <f t="shared" si="3"/>
        <v>4</v>
      </c>
      <c r="N22" s="7">
        <f t="shared" si="4"/>
        <v>4</v>
      </c>
      <c r="O22" s="7">
        <f t="shared" si="5"/>
        <v>0</v>
      </c>
      <c r="P22" s="7" t="str">
        <f t="shared" si="6"/>
        <v>F</v>
      </c>
      <c r="Q22" s="7">
        <v>35</v>
      </c>
      <c r="R22" s="7">
        <v>23</v>
      </c>
      <c r="T22" s="7">
        <f t="shared" si="7"/>
        <v>58</v>
      </c>
      <c r="U22" s="7">
        <f t="shared" si="8"/>
        <v>58</v>
      </c>
      <c r="V22" s="7">
        <f t="shared" si="9"/>
        <v>3</v>
      </c>
      <c r="W22" s="7" t="str">
        <f t="shared" si="10"/>
        <v>B</v>
      </c>
      <c r="X22" s="7">
        <v>21</v>
      </c>
      <c r="Y22" s="7">
        <v>8</v>
      </c>
      <c r="AA22" s="7">
        <f t="shared" si="11"/>
        <v>29</v>
      </c>
      <c r="AB22" s="7">
        <f t="shared" si="12"/>
        <v>29</v>
      </c>
      <c r="AC22" s="7">
        <f t="shared" si="13"/>
        <v>3</v>
      </c>
      <c r="AD22" s="7" t="str">
        <f t="shared" si="14"/>
        <v>B</v>
      </c>
      <c r="AE22" s="7">
        <v>12</v>
      </c>
      <c r="AF22" s="7">
        <v>15</v>
      </c>
      <c r="AH22" s="7">
        <f t="shared" si="15"/>
        <v>27</v>
      </c>
      <c r="AI22" s="7">
        <f t="shared" si="16"/>
        <v>27</v>
      </c>
      <c r="AJ22" s="7">
        <f t="shared" si="17"/>
        <v>0</v>
      </c>
      <c r="AK22" s="7" t="str">
        <f t="shared" si="18"/>
        <v>F</v>
      </c>
      <c r="AL22" s="7">
        <v>34</v>
      </c>
      <c r="AM22" s="7">
        <v>16</v>
      </c>
      <c r="AO22" s="7">
        <f t="shared" si="19"/>
        <v>50</v>
      </c>
      <c r="AP22" s="7">
        <f t="shared" si="20"/>
        <v>50</v>
      </c>
      <c r="AQ22" s="7">
        <f t="shared" si="21"/>
        <v>3</v>
      </c>
      <c r="AR22" s="7" t="str">
        <f t="shared" si="22"/>
        <v>B</v>
      </c>
      <c r="AS22" s="7">
        <v>18</v>
      </c>
      <c r="AT22" s="7">
        <v>16</v>
      </c>
      <c r="AV22" s="7">
        <f t="shared" si="23"/>
        <v>34</v>
      </c>
      <c r="AW22" s="7">
        <f t="shared" si="24"/>
        <v>34</v>
      </c>
      <c r="AX22" s="7">
        <f t="shared" si="25"/>
        <v>1</v>
      </c>
      <c r="AY22" s="7" t="str">
        <f t="shared" si="26"/>
        <v>D</v>
      </c>
      <c r="AZ22" s="7">
        <v>35</v>
      </c>
      <c r="BA22" s="7">
        <v>16</v>
      </c>
      <c r="BC22" s="7">
        <f t="shared" si="27"/>
        <v>51</v>
      </c>
      <c r="BD22" s="7">
        <f t="shared" si="28"/>
        <v>51</v>
      </c>
      <c r="BE22" s="7">
        <f t="shared" si="29"/>
        <v>3</v>
      </c>
      <c r="BF22" s="7" t="str">
        <f t="shared" si="30"/>
        <v>B</v>
      </c>
      <c r="BG22" s="7">
        <v>7</v>
      </c>
      <c r="BH22" s="7">
        <v>9</v>
      </c>
      <c r="BI22" s="7">
        <v>20</v>
      </c>
      <c r="BJ22" s="7">
        <f t="shared" si="31"/>
        <v>36</v>
      </c>
      <c r="BK22" s="7">
        <f t="shared" si="32"/>
        <v>16</v>
      </c>
      <c r="BL22" s="7">
        <f t="shared" si="33"/>
        <v>4</v>
      </c>
      <c r="BM22" s="7" t="str">
        <f t="shared" si="34"/>
        <v>A</v>
      </c>
      <c r="BN22" s="7">
        <v>6</v>
      </c>
      <c r="BO22" s="7">
        <v>4</v>
      </c>
      <c r="BP22" s="7">
        <v>20</v>
      </c>
      <c r="BQ22" s="7">
        <f t="shared" si="35"/>
        <v>30</v>
      </c>
      <c r="BR22" s="7">
        <f t="shared" si="36"/>
        <v>10</v>
      </c>
      <c r="BS22" s="7">
        <f t="shared" si="37"/>
        <v>3.5</v>
      </c>
      <c r="BT22" s="7" t="str">
        <f t="shared" si="38"/>
        <v>A-</v>
      </c>
      <c r="BU22" s="7">
        <f t="shared" si="39"/>
        <v>346</v>
      </c>
      <c r="BV22" s="7">
        <f t="shared" si="40"/>
        <v>0</v>
      </c>
      <c r="BW22" s="7" t="str">
        <f t="shared" si="41"/>
        <v>F</v>
      </c>
      <c r="BX22" s="7">
        <f t="shared" si="42"/>
        <v>13</v>
      </c>
    </row>
    <row r="23" spans="1:76" s="7" customFormat="1" x14ac:dyDescent="0.25">
      <c r="A23" s="8">
        <v>19</v>
      </c>
      <c r="B23" s="7" t="s">
        <v>62</v>
      </c>
      <c r="C23" s="7">
        <v>21</v>
      </c>
      <c r="F23" s="7">
        <f t="shared" si="0"/>
        <v>21</v>
      </c>
      <c r="G23" s="7">
        <f t="shared" si="1"/>
        <v>21</v>
      </c>
      <c r="H23" s="7">
        <f t="shared" si="2"/>
        <v>0</v>
      </c>
      <c r="I23" s="7" t="str">
        <f t="shared" si="43"/>
        <v>F</v>
      </c>
      <c r="J23" s="7">
        <v>3</v>
      </c>
      <c r="M23" s="7">
        <f t="shared" si="3"/>
        <v>3</v>
      </c>
      <c r="N23" s="7">
        <f t="shared" si="4"/>
        <v>3</v>
      </c>
      <c r="O23" s="7">
        <f t="shared" si="5"/>
        <v>0</v>
      </c>
      <c r="P23" s="7" t="str">
        <f t="shared" si="6"/>
        <v>F</v>
      </c>
      <c r="Q23" s="7">
        <v>17</v>
      </c>
      <c r="R23" s="7">
        <v>18</v>
      </c>
      <c r="T23" s="7">
        <f t="shared" si="7"/>
        <v>35</v>
      </c>
      <c r="U23" s="7">
        <f t="shared" si="8"/>
        <v>35</v>
      </c>
      <c r="V23" s="7">
        <f t="shared" si="9"/>
        <v>1</v>
      </c>
      <c r="W23" s="7" t="str">
        <f t="shared" si="10"/>
        <v>D</v>
      </c>
      <c r="X23" s="7">
        <v>15</v>
      </c>
      <c r="Y23" s="7">
        <v>7</v>
      </c>
      <c r="AA23" s="7">
        <f t="shared" si="11"/>
        <v>22</v>
      </c>
      <c r="AB23" s="7">
        <f t="shared" si="12"/>
        <v>22</v>
      </c>
      <c r="AC23" s="7">
        <f t="shared" si="13"/>
        <v>2</v>
      </c>
      <c r="AD23" s="7" t="str">
        <f t="shared" si="14"/>
        <v>C</v>
      </c>
      <c r="AE23" s="7">
        <v>11</v>
      </c>
      <c r="AF23" s="7">
        <v>9</v>
      </c>
      <c r="AH23" s="7">
        <f t="shared" si="15"/>
        <v>20</v>
      </c>
      <c r="AI23" s="7">
        <f t="shared" si="16"/>
        <v>20</v>
      </c>
      <c r="AJ23" s="7">
        <f t="shared" si="17"/>
        <v>0</v>
      </c>
      <c r="AK23" s="7" t="str">
        <f t="shared" si="18"/>
        <v>F</v>
      </c>
      <c r="AL23" s="7">
        <v>25</v>
      </c>
      <c r="AM23" s="7">
        <v>19</v>
      </c>
      <c r="AO23" s="7">
        <f t="shared" si="19"/>
        <v>44</v>
      </c>
      <c r="AP23" s="7">
        <f t="shared" si="20"/>
        <v>44</v>
      </c>
      <c r="AQ23" s="7">
        <f t="shared" si="21"/>
        <v>2</v>
      </c>
      <c r="AR23" s="7" t="str">
        <f t="shared" si="22"/>
        <v>C</v>
      </c>
      <c r="AS23" s="7">
        <v>14</v>
      </c>
      <c r="AT23" s="7">
        <v>10</v>
      </c>
      <c r="AV23" s="7">
        <f t="shared" si="23"/>
        <v>24</v>
      </c>
      <c r="AW23" s="7">
        <f t="shared" si="24"/>
        <v>24</v>
      </c>
      <c r="AX23" s="7">
        <f t="shared" si="25"/>
        <v>0</v>
      </c>
      <c r="AY23" s="7" t="str">
        <f t="shared" si="26"/>
        <v>F</v>
      </c>
      <c r="AZ23" s="7">
        <v>23</v>
      </c>
      <c r="BA23" s="7">
        <v>12</v>
      </c>
      <c r="BC23" s="7">
        <f t="shared" si="27"/>
        <v>35</v>
      </c>
      <c r="BD23" s="7">
        <f t="shared" si="28"/>
        <v>35</v>
      </c>
      <c r="BE23" s="7">
        <f t="shared" si="29"/>
        <v>1</v>
      </c>
      <c r="BF23" s="7" t="str">
        <f t="shared" si="30"/>
        <v>D</v>
      </c>
      <c r="BG23" s="7">
        <v>8</v>
      </c>
      <c r="BH23" s="7">
        <v>10</v>
      </c>
      <c r="BI23" s="7">
        <v>20</v>
      </c>
      <c r="BJ23" s="7">
        <f t="shared" si="31"/>
        <v>38</v>
      </c>
      <c r="BK23" s="7">
        <f t="shared" si="32"/>
        <v>18</v>
      </c>
      <c r="BL23" s="7">
        <f t="shared" si="33"/>
        <v>4</v>
      </c>
      <c r="BM23" s="7" t="str">
        <f t="shared" si="34"/>
        <v>A</v>
      </c>
      <c r="BN23" s="7">
        <v>5</v>
      </c>
      <c r="BO23" s="7">
        <v>5</v>
      </c>
      <c r="BP23" s="7">
        <v>20</v>
      </c>
      <c r="BQ23" s="7">
        <f t="shared" si="35"/>
        <v>30</v>
      </c>
      <c r="BR23" s="7">
        <f t="shared" si="36"/>
        <v>10</v>
      </c>
      <c r="BS23" s="7">
        <f t="shared" si="37"/>
        <v>3.5</v>
      </c>
      <c r="BT23" s="7" t="str">
        <f t="shared" si="38"/>
        <v>A-</v>
      </c>
      <c r="BU23" s="7">
        <f t="shared" si="39"/>
        <v>272</v>
      </c>
      <c r="BV23" s="7">
        <f t="shared" si="40"/>
        <v>0</v>
      </c>
      <c r="BW23" s="7" t="str">
        <f t="shared" si="41"/>
        <v>F</v>
      </c>
      <c r="BX23" s="7">
        <f t="shared" si="42"/>
        <v>18</v>
      </c>
    </row>
    <row r="24" spans="1:76" s="7" customFormat="1" x14ac:dyDescent="0.25">
      <c r="A24" s="8">
        <v>20</v>
      </c>
      <c r="B24" s="7" t="s">
        <v>63</v>
      </c>
      <c r="C24" s="7">
        <v>43</v>
      </c>
      <c r="F24" s="7">
        <f t="shared" si="0"/>
        <v>43</v>
      </c>
      <c r="G24" s="7">
        <f t="shared" si="1"/>
        <v>43</v>
      </c>
      <c r="H24" s="7">
        <f t="shared" si="2"/>
        <v>2</v>
      </c>
      <c r="I24" s="7" t="str">
        <f t="shared" si="43"/>
        <v>C</v>
      </c>
      <c r="J24" s="7">
        <v>5</v>
      </c>
      <c r="M24" s="7">
        <f t="shared" si="3"/>
        <v>5</v>
      </c>
      <c r="N24" s="7">
        <f t="shared" si="4"/>
        <v>5</v>
      </c>
      <c r="O24" s="7">
        <f t="shared" si="5"/>
        <v>0</v>
      </c>
      <c r="P24" s="7" t="str">
        <f t="shared" si="6"/>
        <v>F</v>
      </c>
      <c r="Q24" s="7">
        <v>31</v>
      </c>
      <c r="R24" s="7">
        <v>21</v>
      </c>
      <c r="T24" s="7">
        <f t="shared" si="7"/>
        <v>52</v>
      </c>
      <c r="U24" s="7">
        <f t="shared" si="8"/>
        <v>52</v>
      </c>
      <c r="V24" s="7">
        <f t="shared" si="9"/>
        <v>3</v>
      </c>
      <c r="W24" s="7" t="str">
        <f t="shared" si="10"/>
        <v>B</v>
      </c>
      <c r="X24" s="7">
        <v>21</v>
      </c>
      <c r="Y24" s="7">
        <v>11</v>
      </c>
      <c r="AA24" s="7">
        <f t="shared" si="11"/>
        <v>32</v>
      </c>
      <c r="AB24" s="7">
        <f t="shared" si="12"/>
        <v>32</v>
      </c>
      <c r="AC24" s="7">
        <f t="shared" si="13"/>
        <v>3.5</v>
      </c>
      <c r="AD24" s="7" t="str">
        <f t="shared" si="14"/>
        <v>A-</v>
      </c>
      <c r="AE24" s="7">
        <v>23</v>
      </c>
      <c r="AF24" s="7">
        <v>15</v>
      </c>
      <c r="AH24" s="7">
        <f t="shared" si="15"/>
        <v>38</v>
      </c>
      <c r="AI24" s="7">
        <f t="shared" si="16"/>
        <v>38</v>
      </c>
      <c r="AJ24" s="7">
        <f t="shared" si="17"/>
        <v>1</v>
      </c>
      <c r="AK24" s="7" t="str">
        <f t="shared" si="18"/>
        <v>D</v>
      </c>
      <c r="AL24" s="7">
        <v>30</v>
      </c>
      <c r="AM24" s="7">
        <v>19</v>
      </c>
      <c r="AO24" s="7">
        <f t="shared" si="19"/>
        <v>49</v>
      </c>
      <c r="AP24" s="7">
        <f t="shared" si="20"/>
        <v>49</v>
      </c>
      <c r="AQ24" s="7">
        <f t="shared" si="21"/>
        <v>2</v>
      </c>
      <c r="AR24" s="7" t="str">
        <f t="shared" si="22"/>
        <v>C</v>
      </c>
      <c r="AS24" s="7">
        <v>20</v>
      </c>
      <c r="AT24" s="7">
        <v>16</v>
      </c>
      <c r="AV24" s="7">
        <f t="shared" si="23"/>
        <v>36</v>
      </c>
      <c r="AW24" s="7">
        <f t="shared" si="24"/>
        <v>36</v>
      </c>
      <c r="AX24" s="7">
        <f t="shared" si="25"/>
        <v>1</v>
      </c>
      <c r="AY24" s="7" t="str">
        <f t="shared" si="26"/>
        <v>D</v>
      </c>
      <c r="AZ24" s="7">
        <v>39</v>
      </c>
      <c r="BA24" s="7">
        <v>16</v>
      </c>
      <c r="BC24" s="7">
        <f t="shared" si="27"/>
        <v>55</v>
      </c>
      <c r="BD24" s="7">
        <f t="shared" si="28"/>
        <v>55</v>
      </c>
      <c r="BE24" s="7">
        <f t="shared" si="29"/>
        <v>3</v>
      </c>
      <c r="BF24" s="7" t="str">
        <f t="shared" si="30"/>
        <v>B</v>
      </c>
      <c r="BG24" s="7">
        <v>7</v>
      </c>
      <c r="BH24" s="7">
        <v>11</v>
      </c>
      <c r="BI24" s="7">
        <v>20</v>
      </c>
      <c r="BJ24" s="7">
        <f t="shared" si="31"/>
        <v>38</v>
      </c>
      <c r="BK24" s="7">
        <f t="shared" si="32"/>
        <v>18</v>
      </c>
      <c r="BL24" s="7">
        <f t="shared" si="33"/>
        <v>4</v>
      </c>
      <c r="BM24" s="7" t="str">
        <f t="shared" si="34"/>
        <v>A</v>
      </c>
      <c r="BN24" s="7">
        <v>7</v>
      </c>
      <c r="BO24" s="7">
        <v>7</v>
      </c>
      <c r="BP24" s="7">
        <v>30</v>
      </c>
      <c r="BQ24" s="7">
        <f t="shared" si="35"/>
        <v>44</v>
      </c>
      <c r="BR24" s="7">
        <f t="shared" si="36"/>
        <v>14</v>
      </c>
      <c r="BS24" s="7">
        <f t="shared" si="37"/>
        <v>5</v>
      </c>
      <c r="BT24" s="7" t="str">
        <f t="shared" si="38"/>
        <v>A+</v>
      </c>
      <c r="BU24" s="7">
        <f t="shared" si="39"/>
        <v>392</v>
      </c>
      <c r="BV24" s="7">
        <f t="shared" si="40"/>
        <v>0</v>
      </c>
      <c r="BW24" s="7" t="str">
        <f t="shared" si="41"/>
        <v>F</v>
      </c>
      <c r="BX24" s="7">
        <f t="shared" si="42"/>
        <v>10</v>
      </c>
    </row>
    <row r="25" spans="1:76" s="7" customFormat="1" x14ac:dyDescent="0.25">
      <c r="A25" s="8">
        <v>21</v>
      </c>
      <c r="B25" s="7" t="s">
        <v>64</v>
      </c>
      <c r="C25" s="7">
        <v>20</v>
      </c>
      <c r="F25" s="7">
        <f t="shared" si="0"/>
        <v>20</v>
      </c>
      <c r="G25" s="7">
        <f t="shared" si="1"/>
        <v>20</v>
      </c>
      <c r="H25" s="7">
        <f t="shared" si="2"/>
        <v>0</v>
      </c>
      <c r="I25" s="7" t="str">
        <f t="shared" si="43"/>
        <v>F</v>
      </c>
      <c r="J25" s="7">
        <v>3</v>
      </c>
      <c r="M25" s="7">
        <f t="shared" si="3"/>
        <v>3</v>
      </c>
      <c r="N25" s="7">
        <f t="shared" si="4"/>
        <v>3</v>
      </c>
      <c r="O25" s="7">
        <f t="shared" si="5"/>
        <v>0</v>
      </c>
      <c r="P25" s="7" t="str">
        <f t="shared" si="6"/>
        <v>F</v>
      </c>
      <c r="Q25" s="7">
        <v>18</v>
      </c>
      <c r="R25" s="7">
        <v>15</v>
      </c>
      <c r="T25" s="7">
        <f t="shared" si="7"/>
        <v>33</v>
      </c>
      <c r="U25" s="7">
        <f t="shared" si="8"/>
        <v>33</v>
      </c>
      <c r="V25" s="7">
        <f t="shared" si="9"/>
        <v>1</v>
      </c>
      <c r="W25" s="7" t="str">
        <f t="shared" si="10"/>
        <v>D</v>
      </c>
      <c r="X25" s="7">
        <v>7</v>
      </c>
      <c r="Y25" s="7">
        <v>9</v>
      </c>
      <c r="AA25" s="7">
        <f t="shared" si="11"/>
        <v>16</v>
      </c>
      <c r="AB25" s="7">
        <f t="shared" si="12"/>
        <v>16</v>
      </c>
      <c r="AC25" s="7">
        <f t="shared" si="13"/>
        <v>0</v>
      </c>
      <c r="AD25" s="7" t="str">
        <f t="shared" si="14"/>
        <v>F</v>
      </c>
      <c r="AE25" s="7">
        <v>4</v>
      </c>
      <c r="AF25" s="7">
        <v>14</v>
      </c>
      <c r="AH25" s="7">
        <f t="shared" si="15"/>
        <v>18</v>
      </c>
      <c r="AI25" s="7">
        <f t="shared" si="16"/>
        <v>18</v>
      </c>
      <c r="AJ25" s="7">
        <f t="shared" si="17"/>
        <v>0</v>
      </c>
      <c r="AK25" s="7" t="str">
        <f t="shared" si="18"/>
        <v>F</v>
      </c>
      <c r="AL25" s="7">
        <v>23</v>
      </c>
      <c r="AM25" s="7">
        <v>18</v>
      </c>
      <c r="AO25" s="7">
        <f t="shared" si="19"/>
        <v>41</v>
      </c>
      <c r="AP25" s="7">
        <f t="shared" si="20"/>
        <v>41</v>
      </c>
      <c r="AQ25" s="7">
        <f t="shared" si="21"/>
        <v>2</v>
      </c>
      <c r="AR25" s="7" t="str">
        <f t="shared" si="22"/>
        <v>C</v>
      </c>
      <c r="AS25" s="7">
        <v>5</v>
      </c>
      <c r="AT25" s="7">
        <v>7</v>
      </c>
      <c r="AV25" s="7">
        <f t="shared" si="23"/>
        <v>12</v>
      </c>
      <c r="AW25" s="7">
        <f t="shared" si="24"/>
        <v>12</v>
      </c>
      <c r="AX25" s="7">
        <f t="shared" si="25"/>
        <v>0</v>
      </c>
      <c r="AY25" s="7" t="str">
        <f t="shared" si="26"/>
        <v>F</v>
      </c>
      <c r="AZ25" s="7">
        <v>34</v>
      </c>
      <c r="BA25" s="7">
        <v>7</v>
      </c>
      <c r="BC25" s="7">
        <f t="shared" si="27"/>
        <v>41</v>
      </c>
      <c r="BD25" s="7">
        <f t="shared" si="28"/>
        <v>41</v>
      </c>
      <c r="BE25" s="7">
        <f t="shared" si="29"/>
        <v>2</v>
      </c>
      <c r="BF25" s="7" t="str">
        <f t="shared" si="30"/>
        <v>C</v>
      </c>
      <c r="BG25" s="7">
        <v>8</v>
      </c>
      <c r="BH25" s="7">
        <v>6</v>
      </c>
      <c r="BI25" s="7">
        <v>15</v>
      </c>
      <c r="BJ25" s="7">
        <f t="shared" si="31"/>
        <v>29</v>
      </c>
      <c r="BK25" s="7">
        <f t="shared" si="32"/>
        <v>14</v>
      </c>
      <c r="BL25" s="7">
        <f t="shared" si="33"/>
        <v>3</v>
      </c>
      <c r="BM25" s="7" t="str">
        <f t="shared" si="34"/>
        <v>B</v>
      </c>
      <c r="BN25" s="7">
        <v>5</v>
      </c>
      <c r="BO25" s="7">
        <v>5</v>
      </c>
      <c r="BP25" s="7">
        <v>29</v>
      </c>
      <c r="BQ25" s="7">
        <f t="shared" si="35"/>
        <v>39</v>
      </c>
      <c r="BR25" s="7">
        <f t="shared" si="36"/>
        <v>10</v>
      </c>
      <c r="BS25" s="7">
        <f t="shared" si="37"/>
        <v>4</v>
      </c>
      <c r="BT25" s="7" t="str">
        <f t="shared" si="38"/>
        <v>A</v>
      </c>
      <c r="BU25" s="7">
        <f t="shared" si="39"/>
        <v>252</v>
      </c>
      <c r="BV25" s="7">
        <f t="shared" si="40"/>
        <v>0</v>
      </c>
      <c r="BW25" s="7" t="str">
        <f t="shared" si="41"/>
        <v>F</v>
      </c>
      <c r="BX25" s="7">
        <f t="shared" si="42"/>
        <v>26</v>
      </c>
    </row>
    <row r="26" spans="1:76" s="7" customFormat="1" x14ac:dyDescent="0.25">
      <c r="A26" s="8">
        <v>22</v>
      </c>
      <c r="B26" s="7" t="s">
        <v>65</v>
      </c>
      <c r="C26" s="7">
        <v>26</v>
      </c>
      <c r="F26" s="7">
        <f t="shared" si="0"/>
        <v>26</v>
      </c>
      <c r="G26" s="7">
        <f t="shared" si="1"/>
        <v>26</v>
      </c>
      <c r="H26" s="7">
        <f t="shared" si="2"/>
        <v>0</v>
      </c>
      <c r="I26" s="7" t="str">
        <f t="shared" si="43"/>
        <v>F</v>
      </c>
      <c r="J26" s="7">
        <v>6</v>
      </c>
      <c r="M26" s="7">
        <f t="shared" si="3"/>
        <v>6</v>
      </c>
      <c r="N26" s="7">
        <f t="shared" si="4"/>
        <v>6</v>
      </c>
      <c r="O26" s="7">
        <f t="shared" si="5"/>
        <v>0</v>
      </c>
      <c r="P26" s="7" t="str">
        <f t="shared" si="6"/>
        <v>F</v>
      </c>
      <c r="Q26" s="7">
        <v>19</v>
      </c>
      <c r="R26" s="7">
        <v>18</v>
      </c>
      <c r="T26" s="7">
        <f t="shared" si="7"/>
        <v>37</v>
      </c>
      <c r="U26" s="7">
        <f t="shared" si="8"/>
        <v>37</v>
      </c>
      <c r="V26" s="7">
        <f t="shared" si="9"/>
        <v>1</v>
      </c>
      <c r="W26" s="7" t="str">
        <f t="shared" si="10"/>
        <v>D</v>
      </c>
      <c r="X26" s="7">
        <v>13</v>
      </c>
      <c r="Y26" s="7">
        <v>12</v>
      </c>
      <c r="AA26" s="7">
        <f t="shared" si="11"/>
        <v>25</v>
      </c>
      <c r="AB26" s="7">
        <f t="shared" si="12"/>
        <v>25</v>
      </c>
      <c r="AC26" s="7">
        <f t="shared" si="13"/>
        <v>3</v>
      </c>
      <c r="AD26" s="7" t="str">
        <f t="shared" si="14"/>
        <v>B</v>
      </c>
      <c r="AE26" s="7">
        <v>3</v>
      </c>
      <c r="AF26" s="7">
        <v>14</v>
      </c>
      <c r="AH26" s="7">
        <f t="shared" si="15"/>
        <v>17</v>
      </c>
      <c r="AI26" s="7">
        <f t="shared" si="16"/>
        <v>17</v>
      </c>
      <c r="AJ26" s="7">
        <f t="shared" si="17"/>
        <v>0</v>
      </c>
      <c r="AK26" s="7" t="str">
        <f t="shared" si="18"/>
        <v>F</v>
      </c>
      <c r="AL26" s="7">
        <v>16</v>
      </c>
      <c r="AM26" s="7">
        <v>21</v>
      </c>
      <c r="AO26" s="7">
        <f t="shared" si="19"/>
        <v>37</v>
      </c>
      <c r="AP26" s="7">
        <f t="shared" si="20"/>
        <v>37</v>
      </c>
      <c r="AQ26" s="7">
        <f t="shared" si="21"/>
        <v>1</v>
      </c>
      <c r="AR26" s="7" t="str">
        <f t="shared" si="22"/>
        <v>D</v>
      </c>
      <c r="AS26" s="7">
        <v>18</v>
      </c>
      <c r="AT26" s="7">
        <v>16</v>
      </c>
      <c r="AV26" s="7">
        <f t="shared" si="23"/>
        <v>34</v>
      </c>
      <c r="AW26" s="7">
        <f t="shared" si="24"/>
        <v>34</v>
      </c>
      <c r="AX26" s="7">
        <f t="shared" si="25"/>
        <v>1</v>
      </c>
      <c r="AY26" s="7" t="str">
        <f t="shared" si="26"/>
        <v>D</v>
      </c>
      <c r="AZ26" s="7">
        <v>23</v>
      </c>
      <c r="BA26" s="7">
        <v>11</v>
      </c>
      <c r="BC26" s="7">
        <f t="shared" si="27"/>
        <v>34</v>
      </c>
      <c r="BD26" s="7">
        <f t="shared" si="28"/>
        <v>34</v>
      </c>
      <c r="BE26" s="7">
        <f t="shared" si="29"/>
        <v>1</v>
      </c>
      <c r="BF26" s="7" t="str">
        <f t="shared" si="30"/>
        <v>D</v>
      </c>
      <c r="BG26" s="7">
        <v>7</v>
      </c>
      <c r="BH26" s="7">
        <v>6</v>
      </c>
      <c r="BI26" s="7">
        <v>15</v>
      </c>
      <c r="BJ26" s="7">
        <f t="shared" si="31"/>
        <v>28</v>
      </c>
      <c r="BK26" s="7">
        <f t="shared" si="32"/>
        <v>13</v>
      </c>
      <c r="BL26" s="7">
        <f t="shared" si="33"/>
        <v>3</v>
      </c>
      <c r="BM26" s="7" t="str">
        <f t="shared" si="34"/>
        <v>B</v>
      </c>
      <c r="BN26" s="7">
        <v>7</v>
      </c>
      <c r="BO26" s="7">
        <v>6</v>
      </c>
      <c r="BP26" s="7">
        <v>29</v>
      </c>
      <c r="BQ26" s="7">
        <f t="shared" si="35"/>
        <v>42</v>
      </c>
      <c r="BR26" s="7">
        <f t="shared" si="36"/>
        <v>13</v>
      </c>
      <c r="BS26" s="7">
        <f t="shared" si="37"/>
        <v>5</v>
      </c>
      <c r="BT26" s="7" t="str">
        <f t="shared" si="38"/>
        <v>A+</v>
      </c>
      <c r="BU26" s="7">
        <f t="shared" si="39"/>
        <v>286</v>
      </c>
      <c r="BV26" s="7">
        <f t="shared" si="40"/>
        <v>0</v>
      </c>
      <c r="BW26" s="7" t="str">
        <f t="shared" si="41"/>
        <v>F</v>
      </c>
      <c r="BX26" s="7">
        <f t="shared" si="42"/>
        <v>17</v>
      </c>
    </row>
    <row r="27" spans="1:76" s="7" customFormat="1" x14ac:dyDescent="0.25">
      <c r="A27" s="8">
        <v>24</v>
      </c>
      <c r="B27" s="7" t="s">
        <v>66</v>
      </c>
      <c r="C27" s="7">
        <v>23</v>
      </c>
      <c r="F27" s="7">
        <f t="shared" si="0"/>
        <v>23</v>
      </c>
      <c r="G27" s="7">
        <f t="shared" si="1"/>
        <v>23</v>
      </c>
      <c r="H27" s="7">
        <f t="shared" si="2"/>
        <v>0</v>
      </c>
      <c r="I27" s="7" t="str">
        <f t="shared" si="43"/>
        <v>F</v>
      </c>
      <c r="J27" s="7">
        <v>4</v>
      </c>
      <c r="M27" s="7">
        <f t="shared" si="3"/>
        <v>4</v>
      </c>
      <c r="N27" s="7">
        <f t="shared" si="4"/>
        <v>4</v>
      </c>
      <c r="O27" s="7">
        <f t="shared" si="5"/>
        <v>0</v>
      </c>
      <c r="P27" s="7" t="str">
        <f t="shared" si="6"/>
        <v>F</v>
      </c>
      <c r="Q27" s="7">
        <v>31</v>
      </c>
      <c r="R27" s="7">
        <v>23</v>
      </c>
      <c r="T27" s="7">
        <f t="shared" si="7"/>
        <v>54</v>
      </c>
      <c r="U27" s="7">
        <f t="shared" si="8"/>
        <v>54</v>
      </c>
      <c r="V27" s="7">
        <f t="shared" si="9"/>
        <v>3</v>
      </c>
      <c r="W27" s="7" t="str">
        <f t="shared" si="10"/>
        <v>B</v>
      </c>
      <c r="X27" s="7">
        <v>12</v>
      </c>
      <c r="Y27" s="7">
        <v>6</v>
      </c>
      <c r="AA27" s="7">
        <f t="shared" si="11"/>
        <v>18</v>
      </c>
      <c r="AB27" s="7">
        <f t="shared" si="12"/>
        <v>18</v>
      </c>
      <c r="AC27" s="7">
        <f t="shared" si="13"/>
        <v>1</v>
      </c>
      <c r="AD27" s="7" t="str">
        <f t="shared" si="14"/>
        <v>D</v>
      </c>
      <c r="AE27" s="7">
        <v>8</v>
      </c>
      <c r="AF27" s="7">
        <v>10</v>
      </c>
      <c r="AH27" s="7">
        <f t="shared" si="15"/>
        <v>18</v>
      </c>
      <c r="AI27" s="7">
        <f t="shared" si="16"/>
        <v>18</v>
      </c>
      <c r="AJ27" s="7">
        <f t="shared" si="17"/>
        <v>0</v>
      </c>
      <c r="AK27" s="7" t="str">
        <f t="shared" si="18"/>
        <v>F</v>
      </c>
      <c r="AL27" s="7">
        <v>28</v>
      </c>
      <c r="AM27" s="7">
        <v>17</v>
      </c>
      <c r="AO27" s="7">
        <f t="shared" si="19"/>
        <v>45</v>
      </c>
      <c r="AP27" s="7">
        <f t="shared" si="20"/>
        <v>45</v>
      </c>
      <c r="AQ27" s="7">
        <f t="shared" si="21"/>
        <v>2</v>
      </c>
      <c r="AR27" s="7" t="str">
        <f t="shared" si="22"/>
        <v>C</v>
      </c>
      <c r="AS27" s="7">
        <v>15</v>
      </c>
      <c r="AT27" s="7">
        <v>12</v>
      </c>
      <c r="AV27" s="7">
        <f t="shared" si="23"/>
        <v>27</v>
      </c>
      <c r="AW27" s="7">
        <f t="shared" si="24"/>
        <v>27</v>
      </c>
      <c r="AX27" s="7">
        <f t="shared" si="25"/>
        <v>0</v>
      </c>
      <c r="AY27" s="7" t="str">
        <f t="shared" si="26"/>
        <v>F</v>
      </c>
      <c r="AZ27" s="7">
        <v>33</v>
      </c>
      <c r="BA27" s="7">
        <v>14</v>
      </c>
      <c r="BC27" s="7">
        <f t="shared" si="27"/>
        <v>47</v>
      </c>
      <c r="BD27" s="7">
        <f t="shared" si="28"/>
        <v>47</v>
      </c>
      <c r="BE27" s="7">
        <f t="shared" si="29"/>
        <v>2</v>
      </c>
      <c r="BF27" s="7" t="str">
        <f t="shared" si="30"/>
        <v>C</v>
      </c>
      <c r="BG27" s="7">
        <v>5</v>
      </c>
      <c r="BH27" s="7">
        <v>9</v>
      </c>
      <c r="BI27" s="7">
        <v>20</v>
      </c>
      <c r="BJ27" s="7">
        <f t="shared" si="31"/>
        <v>34</v>
      </c>
      <c r="BK27" s="7">
        <f t="shared" si="32"/>
        <v>14</v>
      </c>
      <c r="BL27" s="7">
        <f t="shared" si="33"/>
        <v>3.5</v>
      </c>
      <c r="BM27" s="7" t="str">
        <f t="shared" si="34"/>
        <v>A-</v>
      </c>
      <c r="BN27" s="7">
        <v>4</v>
      </c>
      <c r="BO27" s="7">
        <v>7</v>
      </c>
      <c r="BP27" s="7">
        <v>30</v>
      </c>
      <c r="BQ27" s="7">
        <f t="shared" si="35"/>
        <v>41</v>
      </c>
      <c r="BR27" s="7">
        <f t="shared" si="36"/>
        <v>11</v>
      </c>
      <c r="BS27" s="7">
        <f t="shared" si="37"/>
        <v>5</v>
      </c>
      <c r="BT27" s="7" t="str">
        <f t="shared" si="38"/>
        <v>A+</v>
      </c>
      <c r="BU27" s="7">
        <f t="shared" si="39"/>
        <v>311</v>
      </c>
      <c r="BV27" s="7">
        <f t="shared" si="40"/>
        <v>0</v>
      </c>
      <c r="BW27" s="7" t="str">
        <f t="shared" si="41"/>
        <v>F</v>
      </c>
      <c r="BX27" s="7">
        <f t="shared" si="42"/>
        <v>16</v>
      </c>
    </row>
    <row r="28" spans="1:76" s="7" customFormat="1" x14ac:dyDescent="0.25">
      <c r="A28" s="8">
        <v>25</v>
      </c>
      <c r="B28" s="7" t="s">
        <v>67</v>
      </c>
      <c r="C28" s="7">
        <v>30</v>
      </c>
      <c r="F28" s="7">
        <f t="shared" si="0"/>
        <v>30</v>
      </c>
      <c r="G28" s="7">
        <f t="shared" si="1"/>
        <v>30</v>
      </c>
      <c r="H28" s="7">
        <f t="shared" si="2"/>
        <v>0</v>
      </c>
      <c r="I28" s="7" t="str">
        <f t="shared" si="43"/>
        <v>F</v>
      </c>
      <c r="J28" s="7">
        <v>2</v>
      </c>
      <c r="M28" s="7">
        <f t="shared" si="3"/>
        <v>2</v>
      </c>
      <c r="N28" s="7">
        <f t="shared" si="4"/>
        <v>2</v>
      </c>
      <c r="O28" s="7">
        <f t="shared" si="5"/>
        <v>0</v>
      </c>
      <c r="P28" s="7" t="str">
        <f t="shared" si="6"/>
        <v>F</v>
      </c>
      <c r="Q28" s="7">
        <v>11</v>
      </c>
      <c r="R28" s="7">
        <v>23</v>
      </c>
      <c r="T28" s="7">
        <f t="shared" si="7"/>
        <v>34</v>
      </c>
      <c r="U28" s="7">
        <f t="shared" si="8"/>
        <v>34</v>
      </c>
      <c r="V28" s="7">
        <f t="shared" si="9"/>
        <v>1</v>
      </c>
      <c r="W28" s="7" t="str">
        <f t="shared" si="10"/>
        <v>D</v>
      </c>
      <c r="X28" s="7">
        <v>9</v>
      </c>
      <c r="Y28" s="7">
        <v>8</v>
      </c>
      <c r="AA28" s="7">
        <f t="shared" si="11"/>
        <v>17</v>
      </c>
      <c r="AB28" s="7">
        <f t="shared" si="12"/>
        <v>17</v>
      </c>
      <c r="AC28" s="7">
        <f t="shared" si="13"/>
        <v>1</v>
      </c>
      <c r="AD28" s="7" t="str">
        <f t="shared" si="14"/>
        <v>D</v>
      </c>
      <c r="AE28" s="7">
        <v>8</v>
      </c>
      <c r="AF28" s="7">
        <v>10</v>
      </c>
      <c r="AH28" s="7">
        <f t="shared" si="15"/>
        <v>18</v>
      </c>
      <c r="AI28" s="7">
        <f t="shared" si="16"/>
        <v>18</v>
      </c>
      <c r="AJ28" s="7">
        <f t="shared" si="17"/>
        <v>0</v>
      </c>
      <c r="AK28" s="7" t="str">
        <f t="shared" si="18"/>
        <v>F</v>
      </c>
      <c r="AL28" s="7">
        <v>17</v>
      </c>
      <c r="AM28" s="7">
        <v>16</v>
      </c>
      <c r="AO28" s="7">
        <f t="shared" si="19"/>
        <v>33</v>
      </c>
      <c r="AP28" s="7">
        <f t="shared" si="20"/>
        <v>33</v>
      </c>
      <c r="AQ28" s="7">
        <f t="shared" si="21"/>
        <v>1</v>
      </c>
      <c r="AR28" s="7" t="str">
        <f t="shared" si="22"/>
        <v>D</v>
      </c>
      <c r="AS28" s="7">
        <v>15</v>
      </c>
      <c r="AT28" s="7">
        <v>9</v>
      </c>
      <c r="AV28" s="7">
        <f t="shared" si="23"/>
        <v>24</v>
      </c>
      <c r="AW28" s="7">
        <f t="shared" si="24"/>
        <v>24</v>
      </c>
      <c r="AX28" s="7">
        <f t="shared" si="25"/>
        <v>0</v>
      </c>
      <c r="AY28" s="7" t="str">
        <f t="shared" si="26"/>
        <v>F</v>
      </c>
      <c r="AZ28" s="7">
        <v>7</v>
      </c>
      <c r="BA28" s="7">
        <v>9</v>
      </c>
      <c r="BC28" s="7">
        <f t="shared" si="27"/>
        <v>16</v>
      </c>
      <c r="BD28" s="7">
        <f t="shared" si="28"/>
        <v>16</v>
      </c>
      <c r="BE28" s="7">
        <f t="shared" si="29"/>
        <v>0</v>
      </c>
      <c r="BF28" s="7" t="str">
        <f t="shared" si="30"/>
        <v>F</v>
      </c>
      <c r="BG28" s="7">
        <v>2</v>
      </c>
      <c r="BH28" s="7">
        <v>7</v>
      </c>
      <c r="BI28" s="7">
        <v>10</v>
      </c>
      <c r="BJ28" s="7">
        <f t="shared" si="31"/>
        <v>19</v>
      </c>
      <c r="BK28" s="7">
        <f t="shared" si="32"/>
        <v>9</v>
      </c>
      <c r="BL28" s="7">
        <f t="shared" si="33"/>
        <v>1</v>
      </c>
      <c r="BM28" s="7" t="str">
        <f t="shared" si="34"/>
        <v>D</v>
      </c>
      <c r="BN28" s="7">
        <v>5</v>
      </c>
      <c r="BO28" s="7">
        <v>5</v>
      </c>
      <c r="BP28" s="7">
        <v>29</v>
      </c>
      <c r="BQ28" s="7">
        <f t="shared" si="35"/>
        <v>39</v>
      </c>
      <c r="BR28" s="7">
        <f t="shared" si="36"/>
        <v>10</v>
      </c>
      <c r="BS28" s="7">
        <f t="shared" si="37"/>
        <v>4</v>
      </c>
      <c r="BT28" s="7" t="str">
        <f t="shared" si="38"/>
        <v>A</v>
      </c>
      <c r="BU28" s="7">
        <f t="shared" si="39"/>
        <v>232</v>
      </c>
      <c r="BV28" s="7">
        <f t="shared" si="40"/>
        <v>0</v>
      </c>
      <c r="BW28" s="7" t="str">
        <f t="shared" si="41"/>
        <v>F</v>
      </c>
      <c r="BX28" s="7">
        <f t="shared" si="42"/>
        <v>30</v>
      </c>
    </row>
    <row r="29" spans="1:76" s="7" customFormat="1" x14ac:dyDescent="0.25">
      <c r="A29" s="8">
        <v>26</v>
      </c>
      <c r="B29" s="7" t="s">
        <v>68</v>
      </c>
      <c r="C29" s="7">
        <v>28</v>
      </c>
      <c r="F29" s="7">
        <f t="shared" si="0"/>
        <v>28</v>
      </c>
      <c r="G29" s="7">
        <f t="shared" si="1"/>
        <v>28</v>
      </c>
      <c r="H29" s="7">
        <f t="shared" si="2"/>
        <v>0</v>
      </c>
      <c r="I29" s="7" t="str">
        <f t="shared" si="43"/>
        <v>F</v>
      </c>
      <c r="J29" s="7">
        <v>2</v>
      </c>
      <c r="M29" s="7">
        <f t="shared" si="3"/>
        <v>2</v>
      </c>
      <c r="N29" s="7">
        <f t="shared" si="4"/>
        <v>2</v>
      </c>
      <c r="O29" s="7">
        <f t="shared" si="5"/>
        <v>0</v>
      </c>
      <c r="P29" s="7" t="str">
        <f t="shared" si="6"/>
        <v>F</v>
      </c>
      <c r="Q29" s="7">
        <v>11</v>
      </c>
      <c r="R29" s="7">
        <v>27</v>
      </c>
      <c r="T29" s="7">
        <f t="shared" si="7"/>
        <v>38</v>
      </c>
      <c r="U29" s="7">
        <f t="shared" si="8"/>
        <v>38</v>
      </c>
      <c r="V29" s="7">
        <f t="shared" si="9"/>
        <v>1</v>
      </c>
      <c r="W29" s="7" t="str">
        <f t="shared" si="10"/>
        <v>D</v>
      </c>
      <c r="X29" s="7">
        <v>9</v>
      </c>
      <c r="Y29" s="7">
        <v>3</v>
      </c>
      <c r="AA29" s="7">
        <f t="shared" si="11"/>
        <v>12</v>
      </c>
      <c r="AB29" s="7">
        <f t="shared" si="12"/>
        <v>12</v>
      </c>
      <c r="AC29" s="7">
        <f t="shared" si="13"/>
        <v>0</v>
      </c>
      <c r="AD29" s="7" t="str">
        <f t="shared" si="14"/>
        <v>F</v>
      </c>
      <c r="AE29" s="7">
        <v>19</v>
      </c>
      <c r="AF29" s="7">
        <v>14</v>
      </c>
      <c r="AH29" s="7">
        <f t="shared" si="15"/>
        <v>33</v>
      </c>
      <c r="AI29" s="7">
        <f t="shared" si="16"/>
        <v>33</v>
      </c>
      <c r="AJ29" s="7">
        <f t="shared" si="17"/>
        <v>1</v>
      </c>
      <c r="AK29" s="7" t="str">
        <f t="shared" si="18"/>
        <v>D</v>
      </c>
      <c r="AL29" s="7">
        <v>18</v>
      </c>
      <c r="AM29" s="7">
        <v>12</v>
      </c>
      <c r="AO29" s="7">
        <f t="shared" si="19"/>
        <v>30</v>
      </c>
      <c r="AP29" s="7">
        <f t="shared" si="20"/>
        <v>30</v>
      </c>
      <c r="AQ29" s="7">
        <f t="shared" si="21"/>
        <v>0</v>
      </c>
      <c r="AR29" s="7" t="str">
        <f t="shared" si="22"/>
        <v>F</v>
      </c>
      <c r="AS29" s="7">
        <v>12</v>
      </c>
      <c r="AT29" s="7">
        <v>13</v>
      </c>
      <c r="AV29" s="7">
        <f t="shared" si="23"/>
        <v>25</v>
      </c>
      <c r="AW29" s="7">
        <f t="shared" si="24"/>
        <v>25</v>
      </c>
      <c r="AX29" s="7">
        <f t="shared" si="25"/>
        <v>0</v>
      </c>
      <c r="AY29" s="7" t="str">
        <f t="shared" si="26"/>
        <v>F</v>
      </c>
      <c r="AZ29" s="7">
        <v>11</v>
      </c>
      <c r="BA29" s="7">
        <v>14</v>
      </c>
      <c r="BC29" s="7">
        <f t="shared" si="27"/>
        <v>25</v>
      </c>
      <c r="BD29" s="7">
        <f t="shared" si="28"/>
        <v>25</v>
      </c>
      <c r="BE29" s="7">
        <f t="shared" si="29"/>
        <v>0</v>
      </c>
      <c r="BF29" s="7" t="str">
        <f t="shared" si="30"/>
        <v>F</v>
      </c>
      <c r="BG29" s="7">
        <v>6</v>
      </c>
      <c r="BH29" s="7">
        <v>5</v>
      </c>
      <c r="BI29" s="7">
        <v>15</v>
      </c>
      <c r="BJ29" s="7">
        <f t="shared" si="31"/>
        <v>26</v>
      </c>
      <c r="BK29" s="7">
        <f t="shared" si="32"/>
        <v>11</v>
      </c>
      <c r="BL29" s="7">
        <f t="shared" si="33"/>
        <v>3</v>
      </c>
      <c r="BM29" s="7" t="str">
        <f t="shared" si="34"/>
        <v>B</v>
      </c>
      <c r="BN29" s="7">
        <v>4</v>
      </c>
      <c r="BO29" s="7">
        <v>1</v>
      </c>
      <c r="BP29" s="7">
        <v>30</v>
      </c>
      <c r="BQ29" s="7">
        <f t="shared" si="35"/>
        <v>35</v>
      </c>
      <c r="BR29" s="7">
        <f t="shared" si="36"/>
        <v>5</v>
      </c>
      <c r="BS29" s="7">
        <f t="shared" si="37"/>
        <v>4</v>
      </c>
      <c r="BT29" s="7" t="str">
        <f t="shared" si="38"/>
        <v>A</v>
      </c>
      <c r="BU29" s="7">
        <f t="shared" si="39"/>
        <v>254</v>
      </c>
      <c r="BV29" s="7">
        <f t="shared" si="40"/>
        <v>0</v>
      </c>
      <c r="BW29" s="7" t="str">
        <f t="shared" si="41"/>
        <v>F</v>
      </c>
      <c r="BX29" s="7">
        <f t="shared" si="42"/>
        <v>24</v>
      </c>
    </row>
    <row r="30" spans="1:76" s="7" customFormat="1" x14ac:dyDescent="0.25">
      <c r="A30" s="8">
        <v>27</v>
      </c>
      <c r="B30" s="7" t="s">
        <v>69</v>
      </c>
      <c r="C30" s="7">
        <v>8</v>
      </c>
      <c r="F30" s="7">
        <f t="shared" si="0"/>
        <v>8</v>
      </c>
      <c r="G30" s="7">
        <f t="shared" si="1"/>
        <v>8</v>
      </c>
      <c r="H30" s="7">
        <f t="shared" si="2"/>
        <v>0</v>
      </c>
      <c r="I30" s="7" t="str">
        <f t="shared" si="43"/>
        <v>F</v>
      </c>
      <c r="J30" s="7">
        <v>1</v>
      </c>
      <c r="M30" s="7">
        <f t="shared" si="3"/>
        <v>1</v>
      </c>
      <c r="N30" s="7">
        <f t="shared" si="4"/>
        <v>1</v>
      </c>
      <c r="O30" s="7">
        <f t="shared" si="5"/>
        <v>0</v>
      </c>
      <c r="P30" s="7" t="str">
        <f t="shared" si="6"/>
        <v>F</v>
      </c>
      <c r="Q30" s="7">
        <v>11</v>
      </c>
      <c r="R30" s="7">
        <v>12</v>
      </c>
      <c r="T30" s="7">
        <f t="shared" si="7"/>
        <v>23</v>
      </c>
      <c r="U30" s="7">
        <f t="shared" si="8"/>
        <v>23</v>
      </c>
      <c r="V30" s="7">
        <f t="shared" si="9"/>
        <v>0</v>
      </c>
      <c r="W30" s="7" t="str">
        <f t="shared" si="10"/>
        <v>F</v>
      </c>
      <c r="X30" s="7">
        <v>6</v>
      </c>
      <c r="Y30" s="7">
        <v>5</v>
      </c>
      <c r="AA30" s="7">
        <f t="shared" si="11"/>
        <v>11</v>
      </c>
      <c r="AB30" s="7">
        <f t="shared" si="12"/>
        <v>11</v>
      </c>
      <c r="AC30" s="7">
        <f t="shared" si="13"/>
        <v>0</v>
      </c>
      <c r="AD30" s="7" t="str">
        <f t="shared" si="14"/>
        <v>F</v>
      </c>
      <c r="AE30" s="7">
        <v>2</v>
      </c>
      <c r="AF30" s="7">
        <v>10</v>
      </c>
      <c r="AH30" s="7">
        <f t="shared" si="15"/>
        <v>12</v>
      </c>
      <c r="AI30" s="7">
        <f t="shared" si="16"/>
        <v>12</v>
      </c>
      <c r="AJ30" s="7">
        <f t="shared" si="17"/>
        <v>0</v>
      </c>
      <c r="AK30" s="7" t="str">
        <f t="shared" si="18"/>
        <v>F</v>
      </c>
      <c r="AL30" s="7">
        <v>16</v>
      </c>
      <c r="AM30" s="7">
        <v>14</v>
      </c>
      <c r="AO30" s="7">
        <f t="shared" si="19"/>
        <v>30</v>
      </c>
      <c r="AP30" s="7">
        <f t="shared" si="20"/>
        <v>30</v>
      </c>
      <c r="AQ30" s="7">
        <f t="shared" si="21"/>
        <v>0</v>
      </c>
      <c r="AR30" s="7" t="str">
        <f t="shared" si="22"/>
        <v>F</v>
      </c>
      <c r="AS30" s="7">
        <v>6</v>
      </c>
      <c r="AT30" s="7">
        <v>3</v>
      </c>
      <c r="AV30" s="7">
        <f t="shared" si="23"/>
        <v>9</v>
      </c>
      <c r="AW30" s="7">
        <f t="shared" si="24"/>
        <v>9</v>
      </c>
      <c r="AX30" s="7">
        <f t="shared" si="25"/>
        <v>0</v>
      </c>
      <c r="AY30" s="7" t="str">
        <f t="shared" si="26"/>
        <v>F</v>
      </c>
      <c r="AZ30" s="7">
        <v>33</v>
      </c>
      <c r="BA30" s="7">
        <v>6</v>
      </c>
      <c r="BC30" s="7">
        <f t="shared" si="27"/>
        <v>39</v>
      </c>
      <c r="BD30" s="7">
        <f t="shared" si="28"/>
        <v>39</v>
      </c>
      <c r="BE30" s="7">
        <f t="shared" si="29"/>
        <v>1</v>
      </c>
      <c r="BF30" s="7" t="str">
        <f t="shared" si="30"/>
        <v>D</v>
      </c>
      <c r="BG30" s="7">
        <v>4</v>
      </c>
      <c r="BH30" s="7">
        <v>11</v>
      </c>
      <c r="BI30" s="7">
        <v>15</v>
      </c>
      <c r="BJ30" s="7">
        <f t="shared" si="31"/>
        <v>30</v>
      </c>
      <c r="BK30" s="7">
        <f t="shared" si="32"/>
        <v>15</v>
      </c>
      <c r="BL30" s="7">
        <f t="shared" si="33"/>
        <v>3.5</v>
      </c>
      <c r="BM30" s="7" t="str">
        <f t="shared" si="34"/>
        <v>A-</v>
      </c>
      <c r="BN30" s="7">
        <v>4</v>
      </c>
      <c r="BO30" s="7">
        <v>5</v>
      </c>
      <c r="BP30" s="7">
        <v>28</v>
      </c>
      <c r="BQ30" s="7">
        <f t="shared" si="35"/>
        <v>37</v>
      </c>
      <c r="BR30" s="7">
        <f t="shared" si="36"/>
        <v>9</v>
      </c>
      <c r="BS30" s="7">
        <f t="shared" si="37"/>
        <v>4</v>
      </c>
      <c r="BT30" s="7" t="str">
        <f t="shared" si="38"/>
        <v>A</v>
      </c>
      <c r="BU30" s="7">
        <f t="shared" si="39"/>
        <v>200</v>
      </c>
      <c r="BV30" s="7">
        <f t="shared" si="40"/>
        <v>0</v>
      </c>
      <c r="BW30" s="7" t="str">
        <f t="shared" si="41"/>
        <v>F</v>
      </c>
      <c r="BX30" s="7">
        <f t="shared" si="42"/>
        <v>37</v>
      </c>
    </row>
    <row r="31" spans="1:76" s="7" customFormat="1" x14ac:dyDescent="0.25">
      <c r="A31" s="8">
        <v>28</v>
      </c>
      <c r="B31" s="7" t="s">
        <v>70</v>
      </c>
      <c r="C31" s="7">
        <v>13</v>
      </c>
      <c r="F31" s="7">
        <f t="shared" si="0"/>
        <v>13</v>
      </c>
      <c r="G31" s="7">
        <f t="shared" si="1"/>
        <v>13</v>
      </c>
      <c r="H31" s="7">
        <f t="shared" si="2"/>
        <v>0</v>
      </c>
      <c r="I31" s="7" t="str">
        <f t="shared" si="43"/>
        <v>F</v>
      </c>
      <c r="J31" s="7">
        <v>3</v>
      </c>
      <c r="M31" s="7">
        <f t="shared" si="3"/>
        <v>3</v>
      </c>
      <c r="N31" s="7">
        <f t="shared" si="4"/>
        <v>3</v>
      </c>
      <c r="O31" s="7">
        <f t="shared" si="5"/>
        <v>0</v>
      </c>
      <c r="P31" s="7" t="str">
        <f t="shared" si="6"/>
        <v>F</v>
      </c>
      <c r="Q31" s="7">
        <v>10</v>
      </c>
      <c r="R31" s="7">
        <v>17</v>
      </c>
      <c r="T31" s="7">
        <f t="shared" si="7"/>
        <v>27</v>
      </c>
      <c r="U31" s="7">
        <f t="shared" si="8"/>
        <v>27</v>
      </c>
      <c r="V31" s="7">
        <f t="shared" si="9"/>
        <v>0</v>
      </c>
      <c r="W31" s="7" t="str">
        <f t="shared" si="10"/>
        <v>F</v>
      </c>
      <c r="X31" s="7">
        <v>4</v>
      </c>
      <c r="Y31" s="7">
        <v>7</v>
      </c>
      <c r="AA31" s="7">
        <f t="shared" si="11"/>
        <v>11</v>
      </c>
      <c r="AB31" s="7">
        <f t="shared" si="12"/>
        <v>11</v>
      </c>
      <c r="AC31" s="7">
        <f t="shared" si="13"/>
        <v>0</v>
      </c>
      <c r="AD31" s="7" t="str">
        <f t="shared" si="14"/>
        <v>F</v>
      </c>
      <c r="AE31" s="7">
        <v>2</v>
      </c>
      <c r="AF31" s="7">
        <v>7</v>
      </c>
      <c r="AH31" s="7">
        <f t="shared" si="15"/>
        <v>9</v>
      </c>
      <c r="AI31" s="7">
        <f t="shared" si="16"/>
        <v>9</v>
      </c>
      <c r="AJ31" s="7">
        <f t="shared" si="17"/>
        <v>0</v>
      </c>
      <c r="AK31" s="7" t="str">
        <f t="shared" si="18"/>
        <v>F</v>
      </c>
      <c r="AL31" s="7">
        <v>10</v>
      </c>
      <c r="AM31" s="7">
        <v>16</v>
      </c>
      <c r="AO31" s="7">
        <f t="shared" si="19"/>
        <v>26</v>
      </c>
      <c r="AP31" s="7">
        <f t="shared" si="20"/>
        <v>26</v>
      </c>
      <c r="AQ31" s="7">
        <f t="shared" si="21"/>
        <v>0</v>
      </c>
      <c r="AR31" s="7" t="str">
        <f t="shared" si="22"/>
        <v>F</v>
      </c>
      <c r="AS31" s="7">
        <v>5</v>
      </c>
      <c r="AT31" s="7">
        <v>8</v>
      </c>
      <c r="AV31" s="7">
        <f t="shared" si="23"/>
        <v>13</v>
      </c>
      <c r="AW31" s="7">
        <f t="shared" si="24"/>
        <v>13</v>
      </c>
      <c r="AX31" s="7">
        <f t="shared" si="25"/>
        <v>0</v>
      </c>
      <c r="AY31" s="7" t="str">
        <f t="shared" si="26"/>
        <v>F</v>
      </c>
      <c r="AZ31" s="7">
        <v>13</v>
      </c>
      <c r="BA31" s="7">
        <v>13</v>
      </c>
      <c r="BC31" s="7">
        <f t="shared" si="27"/>
        <v>26</v>
      </c>
      <c r="BD31" s="7">
        <f t="shared" si="28"/>
        <v>26</v>
      </c>
      <c r="BE31" s="7">
        <f t="shared" si="29"/>
        <v>0</v>
      </c>
      <c r="BF31" s="7" t="str">
        <f t="shared" si="30"/>
        <v>F</v>
      </c>
      <c r="BG31" s="7">
        <v>6</v>
      </c>
      <c r="BH31" s="7">
        <v>8</v>
      </c>
      <c r="BI31" s="7">
        <v>15</v>
      </c>
      <c r="BJ31" s="7">
        <f t="shared" si="31"/>
        <v>29</v>
      </c>
      <c r="BK31" s="7">
        <f t="shared" si="32"/>
        <v>14</v>
      </c>
      <c r="BL31" s="7">
        <f t="shared" si="33"/>
        <v>3</v>
      </c>
      <c r="BM31" s="7" t="str">
        <f t="shared" si="34"/>
        <v>B</v>
      </c>
      <c r="BN31" s="7">
        <v>4</v>
      </c>
      <c r="BO31" s="7">
        <v>4</v>
      </c>
      <c r="BP31" s="7">
        <v>28</v>
      </c>
      <c r="BQ31" s="7">
        <f t="shared" si="35"/>
        <v>36</v>
      </c>
      <c r="BR31" s="7">
        <f t="shared" si="36"/>
        <v>8</v>
      </c>
      <c r="BS31" s="7">
        <f t="shared" si="37"/>
        <v>4</v>
      </c>
      <c r="BT31" s="7" t="str">
        <f t="shared" si="38"/>
        <v>A</v>
      </c>
      <c r="BU31" s="7">
        <f t="shared" si="39"/>
        <v>193</v>
      </c>
      <c r="BV31" s="7">
        <f t="shared" si="40"/>
        <v>0</v>
      </c>
      <c r="BW31" s="7" t="str">
        <f t="shared" si="41"/>
        <v>F</v>
      </c>
      <c r="BX31" s="7">
        <f t="shared" si="42"/>
        <v>38</v>
      </c>
    </row>
    <row r="32" spans="1:76" s="7" customFormat="1" x14ac:dyDescent="0.25">
      <c r="A32" s="8">
        <v>29</v>
      </c>
      <c r="B32" s="7" t="s">
        <v>71</v>
      </c>
      <c r="C32" s="7">
        <v>22</v>
      </c>
      <c r="F32" s="7">
        <f t="shared" si="0"/>
        <v>22</v>
      </c>
      <c r="G32" s="7">
        <f t="shared" si="1"/>
        <v>22</v>
      </c>
      <c r="H32" s="7">
        <f t="shared" si="2"/>
        <v>0</v>
      </c>
      <c r="I32" s="7" t="str">
        <f t="shared" si="43"/>
        <v>F</v>
      </c>
      <c r="J32" s="7">
        <v>3</v>
      </c>
      <c r="M32" s="7">
        <f t="shared" si="3"/>
        <v>3</v>
      </c>
      <c r="N32" s="7">
        <f t="shared" si="4"/>
        <v>3</v>
      </c>
      <c r="O32" s="7">
        <f t="shared" si="5"/>
        <v>0</v>
      </c>
      <c r="P32" s="7" t="str">
        <f t="shared" si="6"/>
        <v>F</v>
      </c>
      <c r="Q32" s="7">
        <v>7</v>
      </c>
      <c r="R32" s="7">
        <v>14</v>
      </c>
      <c r="T32" s="7">
        <f t="shared" si="7"/>
        <v>21</v>
      </c>
      <c r="U32" s="7">
        <f t="shared" si="8"/>
        <v>21</v>
      </c>
      <c r="V32" s="7">
        <f t="shared" si="9"/>
        <v>0</v>
      </c>
      <c r="W32" s="7" t="str">
        <f t="shared" si="10"/>
        <v>F</v>
      </c>
      <c r="X32" s="7">
        <v>5</v>
      </c>
      <c r="Y32" s="7">
        <v>8</v>
      </c>
      <c r="AA32" s="7">
        <f t="shared" si="11"/>
        <v>13</v>
      </c>
      <c r="AB32" s="7">
        <f t="shared" si="12"/>
        <v>13</v>
      </c>
      <c r="AC32" s="7">
        <f t="shared" si="13"/>
        <v>0</v>
      </c>
      <c r="AD32" s="7" t="str">
        <f t="shared" si="14"/>
        <v>F</v>
      </c>
      <c r="AE32" s="7">
        <v>4</v>
      </c>
      <c r="AF32" s="7">
        <v>11</v>
      </c>
      <c r="AH32" s="7">
        <f t="shared" si="15"/>
        <v>15</v>
      </c>
      <c r="AI32" s="7">
        <f t="shared" si="16"/>
        <v>15</v>
      </c>
      <c r="AJ32" s="7">
        <f t="shared" si="17"/>
        <v>0</v>
      </c>
      <c r="AK32" s="7" t="str">
        <f t="shared" si="18"/>
        <v>F</v>
      </c>
      <c r="AL32" s="7">
        <v>16</v>
      </c>
      <c r="AM32" s="7">
        <v>14</v>
      </c>
      <c r="AO32" s="7">
        <f t="shared" si="19"/>
        <v>30</v>
      </c>
      <c r="AP32" s="7">
        <f t="shared" si="20"/>
        <v>30</v>
      </c>
      <c r="AQ32" s="7">
        <f t="shared" si="21"/>
        <v>0</v>
      </c>
      <c r="AR32" s="7" t="str">
        <f t="shared" si="22"/>
        <v>F</v>
      </c>
      <c r="AS32" s="7">
        <v>11</v>
      </c>
      <c r="AT32" s="7">
        <v>13</v>
      </c>
      <c r="AV32" s="7">
        <f t="shared" si="23"/>
        <v>24</v>
      </c>
      <c r="AW32" s="7">
        <f t="shared" si="24"/>
        <v>24</v>
      </c>
      <c r="AX32" s="7">
        <f t="shared" si="25"/>
        <v>0</v>
      </c>
      <c r="AY32" s="7" t="str">
        <f t="shared" si="26"/>
        <v>F</v>
      </c>
      <c r="AZ32" s="7">
        <v>22</v>
      </c>
      <c r="BA32" s="7">
        <v>11</v>
      </c>
      <c r="BC32" s="7">
        <f t="shared" si="27"/>
        <v>33</v>
      </c>
      <c r="BD32" s="7">
        <f t="shared" si="28"/>
        <v>33</v>
      </c>
      <c r="BE32" s="7">
        <f t="shared" si="29"/>
        <v>1</v>
      </c>
      <c r="BF32" s="7" t="str">
        <f t="shared" si="30"/>
        <v>D</v>
      </c>
      <c r="BG32" s="7">
        <v>5</v>
      </c>
      <c r="BH32" s="7">
        <v>9</v>
      </c>
      <c r="BI32" s="7">
        <v>15</v>
      </c>
      <c r="BJ32" s="7">
        <f t="shared" si="31"/>
        <v>29</v>
      </c>
      <c r="BK32" s="7">
        <f t="shared" si="32"/>
        <v>14</v>
      </c>
      <c r="BL32" s="7">
        <f t="shared" si="33"/>
        <v>3</v>
      </c>
      <c r="BM32" s="7" t="str">
        <f t="shared" si="34"/>
        <v>B</v>
      </c>
      <c r="BN32" s="7">
        <v>3</v>
      </c>
      <c r="BO32" s="7">
        <v>4</v>
      </c>
      <c r="BP32" s="7">
        <v>27</v>
      </c>
      <c r="BQ32" s="7">
        <f t="shared" si="35"/>
        <v>34</v>
      </c>
      <c r="BR32" s="7">
        <f t="shared" si="36"/>
        <v>7</v>
      </c>
      <c r="BS32" s="7">
        <f t="shared" si="37"/>
        <v>3.5</v>
      </c>
      <c r="BT32" s="7" t="str">
        <f t="shared" si="38"/>
        <v>A-</v>
      </c>
      <c r="BU32" s="7">
        <f t="shared" si="39"/>
        <v>224</v>
      </c>
      <c r="BV32" s="7">
        <f t="shared" si="40"/>
        <v>0</v>
      </c>
      <c r="BW32" s="7" t="str">
        <f t="shared" si="41"/>
        <v>F</v>
      </c>
      <c r="BX32" s="7">
        <f t="shared" si="42"/>
        <v>31</v>
      </c>
    </row>
    <row r="33" spans="1:76" s="7" customFormat="1" x14ac:dyDescent="0.25">
      <c r="A33" s="8">
        <v>30</v>
      </c>
      <c r="B33" s="7" t="s">
        <v>72</v>
      </c>
      <c r="C33" s="7">
        <v>22</v>
      </c>
      <c r="F33" s="7">
        <f t="shared" si="0"/>
        <v>22</v>
      </c>
      <c r="G33" s="7">
        <f t="shared" si="1"/>
        <v>22</v>
      </c>
      <c r="H33" s="7">
        <f t="shared" si="2"/>
        <v>0</v>
      </c>
      <c r="I33" s="7" t="str">
        <f t="shared" si="43"/>
        <v>F</v>
      </c>
      <c r="J33" s="7">
        <v>5</v>
      </c>
      <c r="M33" s="7">
        <f t="shared" si="3"/>
        <v>5</v>
      </c>
      <c r="N33" s="7">
        <f t="shared" si="4"/>
        <v>5</v>
      </c>
      <c r="O33" s="7">
        <f t="shared" si="5"/>
        <v>0</v>
      </c>
      <c r="P33" s="7" t="str">
        <f t="shared" si="6"/>
        <v>F</v>
      </c>
      <c r="Q33" s="7">
        <v>9</v>
      </c>
      <c r="R33" s="7">
        <v>25</v>
      </c>
      <c r="T33" s="7">
        <f t="shared" si="7"/>
        <v>34</v>
      </c>
      <c r="U33" s="7">
        <f t="shared" si="8"/>
        <v>34</v>
      </c>
      <c r="V33" s="7">
        <f t="shared" si="9"/>
        <v>1</v>
      </c>
      <c r="W33" s="7" t="str">
        <f t="shared" si="10"/>
        <v>D</v>
      </c>
      <c r="X33" s="7">
        <v>12</v>
      </c>
      <c r="Y33" s="7">
        <v>5</v>
      </c>
      <c r="AA33" s="7">
        <f t="shared" si="11"/>
        <v>17</v>
      </c>
      <c r="AB33" s="7">
        <f t="shared" si="12"/>
        <v>17</v>
      </c>
      <c r="AC33" s="7">
        <f t="shared" si="13"/>
        <v>1</v>
      </c>
      <c r="AD33" s="7" t="str">
        <f t="shared" si="14"/>
        <v>D</v>
      </c>
      <c r="AE33" s="7">
        <v>1</v>
      </c>
      <c r="AF33" s="7">
        <v>15</v>
      </c>
      <c r="AH33" s="7">
        <f t="shared" si="15"/>
        <v>16</v>
      </c>
      <c r="AI33" s="7">
        <f t="shared" si="16"/>
        <v>16</v>
      </c>
      <c r="AJ33" s="7">
        <f t="shared" si="17"/>
        <v>0</v>
      </c>
      <c r="AK33" s="7" t="str">
        <f t="shared" si="18"/>
        <v>F</v>
      </c>
      <c r="AL33" s="7">
        <v>11</v>
      </c>
      <c r="AM33" s="7">
        <v>21</v>
      </c>
      <c r="AO33" s="7">
        <f t="shared" si="19"/>
        <v>32</v>
      </c>
      <c r="AP33" s="7">
        <f t="shared" si="20"/>
        <v>32</v>
      </c>
      <c r="AQ33" s="7">
        <f t="shared" si="21"/>
        <v>0</v>
      </c>
      <c r="AR33" s="7" t="str">
        <f t="shared" si="22"/>
        <v>F</v>
      </c>
      <c r="AS33" s="7">
        <v>11</v>
      </c>
      <c r="AT33" s="7">
        <v>16</v>
      </c>
      <c r="AV33" s="7">
        <f t="shared" si="23"/>
        <v>27</v>
      </c>
      <c r="AW33" s="7">
        <f t="shared" si="24"/>
        <v>27</v>
      </c>
      <c r="AX33" s="7">
        <f t="shared" si="25"/>
        <v>0</v>
      </c>
      <c r="AY33" s="7" t="str">
        <f t="shared" si="26"/>
        <v>F</v>
      </c>
      <c r="AZ33" s="7">
        <v>23</v>
      </c>
      <c r="BA33" s="7">
        <v>17</v>
      </c>
      <c r="BC33" s="7">
        <f t="shared" si="27"/>
        <v>40</v>
      </c>
      <c r="BD33" s="7">
        <f t="shared" si="28"/>
        <v>40</v>
      </c>
      <c r="BE33" s="7">
        <f t="shared" si="29"/>
        <v>2</v>
      </c>
      <c r="BF33" s="7" t="str">
        <f t="shared" si="30"/>
        <v>C</v>
      </c>
      <c r="BG33" s="7">
        <v>2</v>
      </c>
      <c r="BH33" s="7">
        <v>11</v>
      </c>
      <c r="BI33" s="7">
        <v>15</v>
      </c>
      <c r="BJ33" s="7">
        <f t="shared" si="31"/>
        <v>28</v>
      </c>
      <c r="BK33" s="7">
        <f t="shared" si="32"/>
        <v>13</v>
      </c>
      <c r="BL33" s="7">
        <f t="shared" si="33"/>
        <v>3</v>
      </c>
      <c r="BM33" s="7" t="str">
        <f t="shared" si="34"/>
        <v>B</v>
      </c>
      <c r="BN33" s="7">
        <v>3</v>
      </c>
      <c r="BO33" s="7">
        <v>4</v>
      </c>
      <c r="BP33" s="7">
        <v>30</v>
      </c>
      <c r="BQ33" s="7">
        <f t="shared" si="35"/>
        <v>37</v>
      </c>
      <c r="BR33" s="7">
        <f t="shared" si="36"/>
        <v>7</v>
      </c>
      <c r="BS33" s="7">
        <f t="shared" si="37"/>
        <v>4</v>
      </c>
      <c r="BT33" s="7" t="str">
        <f t="shared" si="38"/>
        <v>A</v>
      </c>
      <c r="BU33" s="7">
        <f t="shared" si="39"/>
        <v>258</v>
      </c>
      <c r="BV33" s="7">
        <f t="shared" si="40"/>
        <v>0</v>
      </c>
      <c r="BW33" s="7" t="str">
        <f t="shared" si="41"/>
        <v>F</v>
      </c>
      <c r="BX33" s="7">
        <f t="shared" si="42"/>
        <v>23</v>
      </c>
    </row>
    <row r="34" spans="1:76" s="7" customFormat="1" x14ac:dyDescent="0.25">
      <c r="A34" s="8">
        <v>31</v>
      </c>
      <c r="B34" s="7" t="s">
        <v>73</v>
      </c>
      <c r="C34" s="7">
        <v>6</v>
      </c>
      <c r="F34" s="7">
        <f t="shared" si="0"/>
        <v>6</v>
      </c>
      <c r="G34" s="7">
        <f t="shared" si="1"/>
        <v>6</v>
      </c>
      <c r="H34" s="7">
        <f t="shared" si="2"/>
        <v>0</v>
      </c>
      <c r="I34" s="7" t="str">
        <f t="shared" si="43"/>
        <v>F</v>
      </c>
      <c r="J34" s="7">
        <v>1</v>
      </c>
      <c r="M34" s="7">
        <f t="shared" si="3"/>
        <v>1</v>
      </c>
      <c r="N34" s="7">
        <f t="shared" si="4"/>
        <v>1</v>
      </c>
      <c r="O34" s="7">
        <f t="shared" si="5"/>
        <v>0</v>
      </c>
      <c r="P34" s="7" t="str">
        <f t="shared" si="6"/>
        <v>F</v>
      </c>
      <c r="Q34" s="7">
        <v>2</v>
      </c>
      <c r="R34" s="7">
        <v>15</v>
      </c>
      <c r="T34" s="7">
        <f t="shared" si="7"/>
        <v>17</v>
      </c>
      <c r="U34" s="7">
        <f t="shared" si="8"/>
        <v>17</v>
      </c>
      <c r="V34" s="7">
        <f t="shared" si="9"/>
        <v>0</v>
      </c>
      <c r="W34" s="7" t="str">
        <f t="shared" si="10"/>
        <v>F</v>
      </c>
      <c r="X34" s="7">
        <v>3</v>
      </c>
      <c r="Y34" s="7">
        <v>8</v>
      </c>
      <c r="AA34" s="7">
        <f t="shared" si="11"/>
        <v>11</v>
      </c>
      <c r="AB34" s="7">
        <f t="shared" si="12"/>
        <v>11</v>
      </c>
      <c r="AC34" s="7">
        <f t="shared" si="13"/>
        <v>0</v>
      </c>
      <c r="AD34" s="7" t="str">
        <f t="shared" si="14"/>
        <v>F</v>
      </c>
      <c r="AE34" s="7">
        <v>2</v>
      </c>
      <c r="AF34" s="7">
        <v>9</v>
      </c>
      <c r="AH34" s="7">
        <f t="shared" si="15"/>
        <v>11</v>
      </c>
      <c r="AI34" s="7">
        <f t="shared" si="16"/>
        <v>11</v>
      </c>
      <c r="AJ34" s="7">
        <f t="shared" si="17"/>
        <v>0</v>
      </c>
      <c r="AK34" s="7" t="str">
        <f t="shared" si="18"/>
        <v>F</v>
      </c>
      <c r="AL34" s="7">
        <v>5</v>
      </c>
      <c r="AM34" s="7">
        <v>8</v>
      </c>
      <c r="AO34" s="7">
        <f t="shared" si="19"/>
        <v>13</v>
      </c>
      <c r="AP34" s="7">
        <f t="shared" si="20"/>
        <v>13</v>
      </c>
      <c r="AQ34" s="7">
        <f t="shared" si="21"/>
        <v>0</v>
      </c>
      <c r="AR34" s="7" t="str">
        <f t="shared" si="22"/>
        <v>F</v>
      </c>
      <c r="AS34" s="7">
        <v>0</v>
      </c>
      <c r="AT34" s="7">
        <v>11</v>
      </c>
      <c r="AV34" s="7">
        <f t="shared" si="23"/>
        <v>11</v>
      </c>
      <c r="AW34" s="7">
        <f t="shared" si="24"/>
        <v>11</v>
      </c>
      <c r="AX34" s="7">
        <f t="shared" si="25"/>
        <v>0</v>
      </c>
      <c r="AY34" s="7" t="str">
        <f t="shared" si="26"/>
        <v>F</v>
      </c>
      <c r="AZ34" s="7">
        <v>6</v>
      </c>
      <c r="BA34" s="7">
        <v>6</v>
      </c>
      <c r="BC34" s="7">
        <f t="shared" si="27"/>
        <v>12</v>
      </c>
      <c r="BD34" s="7">
        <f t="shared" si="28"/>
        <v>12</v>
      </c>
      <c r="BE34" s="7">
        <f t="shared" si="29"/>
        <v>0</v>
      </c>
      <c r="BF34" s="7" t="str">
        <f t="shared" si="30"/>
        <v>F</v>
      </c>
      <c r="BG34" s="7">
        <v>6</v>
      </c>
      <c r="BH34" s="7">
        <v>8</v>
      </c>
      <c r="BI34" s="7">
        <v>15</v>
      </c>
      <c r="BJ34" s="7">
        <f t="shared" si="31"/>
        <v>29</v>
      </c>
      <c r="BK34" s="7">
        <f t="shared" si="32"/>
        <v>14</v>
      </c>
      <c r="BL34" s="7">
        <f t="shared" si="33"/>
        <v>3</v>
      </c>
      <c r="BM34" s="7" t="str">
        <f t="shared" si="34"/>
        <v>B</v>
      </c>
      <c r="BN34" s="7">
        <v>3</v>
      </c>
      <c r="BO34" s="7">
        <v>4</v>
      </c>
      <c r="BP34" s="7">
        <v>20</v>
      </c>
      <c r="BQ34" s="7">
        <f t="shared" si="35"/>
        <v>27</v>
      </c>
      <c r="BR34" s="7">
        <f t="shared" si="36"/>
        <v>7</v>
      </c>
      <c r="BS34" s="7">
        <f t="shared" si="37"/>
        <v>3</v>
      </c>
      <c r="BT34" s="7" t="str">
        <f t="shared" si="38"/>
        <v>B</v>
      </c>
      <c r="BU34" s="7">
        <f t="shared" si="39"/>
        <v>138</v>
      </c>
      <c r="BV34" s="7">
        <f t="shared" si="40"/>
        <v>0</v>
      </c>
      <c r="BW34" s="7" t="str">
        <f t="shared" si="41"/>
        <v>F</v>
      </c>
      <c r="BX34" s="7">
        <f t="shared" si="42"/>
        <v>44</v>
      </c>
    </row>
    <row r="35" spans="1:76" s="7" customFormat="1" x14ac:dyDescent="0.25">
      <c r="A35" s="8">
        <v>32</v>
      </c>
      <c r="B35" s="7" t="s">
        <v>74</v>
      </c>
      <c r="C35" s="7">
        <v>13</v>
      </c>
      <c r="F35" s="7">
        <f t="shared" si="0"/>
        <v>13</v>
      </c>
      <c r="G35" s="7">
        <f t="shared" si="1"/>
        <v>13</v>
      </c>
      <c r="H35" s="7">
        <f t="shared" si="2"/>
        <v>0</v>
      </c>
      <c r="I35" s="7" t="str">
        <f t="shared" si="43"/>
        <v>F</v>
      </c>
      <c r="J35" s="7">
        <v>1</v>
      </c>
      <c r="M35" s="7">
        <f t="shared" si="3"/>
        <v>1</v>
      </c>
      <c r="N35" s="7">
        <f t="shared" si="4"/>
        <v>1</v>
      </c>
      <c r="O35" s="7">
        <f t="shared" si="5"/>
        <v>0</v>
      </c>
      <c r="P35" s="7" t="str">
        <f t="shared" si="6"/>
        <v>F</v>
      </c>
      <c r="Q35" s="7">
        <v>20</v>
      </c>
      <c r="R35" s="7">
        <v>20</v>
      </c>
      <c r="T35" s="7">
        <f t="shared" si="7"/>
        <v>40</v>
      </c>
      <c r="U35" s="7">
        <f t="shared" si="8"/>
        <v>40</v>
      </c>
      <c r="V35" s="7">
        <f t="shared" si="9"/>
        <v>2</v>
      </c>
      <c r="W35" s="7" t="str">
        <f t="shared" si="10"/>
        <v>C</v>
      </c>
      <c r="X35" s="7">
        <v>18</v>
      </c>
      <c r="Y35" s="7">
        <v>5</v>
      </c>
      <c r="AA35" s="7">
        <f t="shared" si="11"/>
        <v>23</v>
      </c>
      <c r="AB35" s="7">
        <f t="shared" si="12"/>
        <v>23</v>
      </c>
      <c r="AC35" s="7">
        <f t="shared" si="13"/>
        <v>2</v>
      </c>
      <c r="AD35" s="7" t="str">
        <f t="shared" si="14"/>
        <v>C</v>
      </c>
      <c r="AE35" s="7">
        <v>4</v>
      </c>
      <c r="AF35" s="7">
        <v>8</v>
      </c>
      <c r="AH35" s="7">
        <f t="shared" si="15"/>
        <v>12</v>
      </c>
      <c r="AI35" s="7">
        <f t="shared" si="16"/>
        <v>12</v>
      </c>
      <c r="AJ35" s="7">
        <f t="shared" si="17"/>
        <v>0</v>
      </c>
      <c r="AK35" s="7" t="str">
        <f t="shared" si="18"/>
        <v>F</v>
      </c>
      <c r="AL35" s="7">
        <v>23</v>
      </c>
      <c r="AM35" s="7">
        <v>10</v>
      </c>
      <c r="AO35" s="7">
        <f t="shared" si="19"/>
        <v>33</v>
      </c>
      <c r="AP35" s="7">
        <f t="shared" si="20"/>
        <v>33</v>
      </c>
      <c r="AQ35" s="7">
        <f t="shared" si="21"/>
        <v>1</v>
      </c>
      <c r="AR35" s="7" t="str">
        <f t="shared" si="22"/>
        <v>D</v>
      </c>
      <c r="AS35" s="7">
        <v>13</v>
      </c>
      <c r="AT35" s="7">
        <v>14</v>
      </c>
      <c r="AV35" s="7">
        <f t="shared" si="23"/>
        <v>27</v>
      </c>
      <c r="AW35" s="7">
        <f t="shared" si="24"/>
        <v>27</v>
      </c>
      <c r="AX35" s="7">
        <f t="shared" si="25"/>
        <v>0</v>
      </c>
      <c r="AY35" s="7" t="str">
        <f t="shared" si="26"/>
        <v>F</v>
      </c>
      <c r="AZ35" s="7">
        <v>26</v>
      </c>
      <c r="BA35" s="7">
        <v>13</v>
      </c>
      <c r="BC35" s="7">
        <f t="shared" si="27"/>
        <v>39</v>
      </c>
      <c r="BD35" s="7">
        <f t="shared" si="28"/>
        <v>39</v>
      </c>
      <c r="BE35" s="7">
        <f t="shared" si="29"/>
        <v>1</v>
      </c>
      <c r="BF35" s="7" t="str">
        <f t="shared" si="30"/>
        <v>D</v>
      </c>
      <c r="BG35" s="7">
        <v>5</v>
      </c>
      <c r="BH35" s="7">
        <v>5</v>
      </c>
      <c r="BI35" s="7">
        <v>15</v>
      </c>
      <c r="BJ35" s="7">
        <f t="shared" si="31"/>
        <v>25</v>
      </c>
      <c r="BK35" s="7">
        <f t="shared" si="32"/>
        <v>10</v>
      </c>
      <c r="BL35" s="7">
        <f t="shared" si="33"/>
        <v>3</v>
      </c>
      <c r="BM35" s="7" t="str">
        <f t="shared" si="34"/>
        <v>B</v>
      </c>
      <c r="BN35" s="7">
        <v>5</v>
      </c>
      <c r="BO35" s="7">
        <v>6</v>
      </c>
      <c r="BP35" s="7">
        <v>30</v>
      </c>
      <c r="BQ35" s="7">
        <f t="shared" si="35"/>
        <v>41</v>
      </c>
      <c r="BR35" s="7">
        <f t="shared" si="36"/>
        <v>11</v>
      </c>
      <c r="BS35" s="7">
        <f t="shared" si="37"/>
        <v>5</v>
      </c>
      <c r="BT35" s="7" t="str">
        <f t="shared" si="38"/>
        <v>A+</v>
      </c>
      <c r="BU35" s="7">
        <f t="shared" si="39"/>
        <v>254</v>
      </c>
      <c r="BV35" s="7">
        <f t="shared" si="40"/>
        <v>0</v>
      </c>
      <c r="BW35" s="7" t="str">
        <f t="shared" si="41"/>
        <v>F</v>
      </c>
      <c r="BX35" s="7">
        <f t="shared" si="42"/>
        <v>24</v>
      </c>
    </row>
    <row r="36" spans="1:76" s="7" customFormat="1" x14ac:dyDescent="0.25">
      <c r="A36" s="8">
        <v>33</v>
      </c>
      <c r="B36" s="7" t="s">
        <v>75</v>
      </c>
      <c r="C36" s="7">
        <v>6</v>
      </c>
      <c r="F36" s="7">
        <f t="shared" si="0"/>
        <v>6</v>
      </c>
      <c r="G36" s="7">
        <f t="shared" si="1"/>
        <v>6</v>
      </c>
      <c r="H36" s="7">
        <f t="shared" si="2"/>
        <v>0</v>
      </c>
      <c r="I36" s="7" t="str">
        <f t="shared" si="43"/>
        <v>F</v>
      </c>
      <c r="J36" s="7">
        <v>1</v>
      </c>
      <c r="M36" s="7">
        <f t="shared" si="3"/>
        <v>1</v>
      </c>
      <c r="N36" s="7">
        <f t="shared" si="4"/>
        <v>1</v>
      </c>
      <c r="O36" s="7">
        <f t="shared" si="5"/>
        <v>0</v>
      </c>
      <c r="P36" s="7" t="str">
        <f t="shared" si="6"/>
        <v>F</v>
      </c>
      <c r="Q36" s="7">
        <v>14</v>
      </c>
      <c r="R36" s="7">
        <v>19</v>
      </c>
      <c r="T36" s="7">
        <f t="shared" si="7"/>
        <v>33</v>
      </c>
      <c r="U36" s="7">
        <f t="shared" si="8"/>
        <v>33</v>
      </c>
      <c r="V36" s="7">
        <f t="shared" si="9"/>
        <v>1</v>
      </c>
      <c r="W36" s="7" t="str">
        <f t="shared" si="10"/>
        <v>D</v>
      </c>
      <c r="X36" s="7">
        <v>7</v>
      </c>
      <c r="Y36" s="7">
        <v>8</v>
      </c>
      <c r="AA36" s="7">
        <f t="shared" si="11"/>
        <v>15</v>
      </c>
      <c r="AB36" s="7">
        <f t="shared" si="12"/>
        <v>15</v>
      </c>
      <c r="AC36" s="7">
        <f t="shared" si="13"/>
        <v>0</v>
      </c>
      <c r="AD36" s="7" t="str">
        <f t="shared" si="14"/>
        <v>F</v>
      </c>
      <c r="AE36" s="7">
        <v>5</v>
      </c>
      <c r="AF36" s="7">
        <v>7</v>
      </c>
      <c r="AH36" s="7">
        <f t="shared" si="15"/>
        <v>12</v>
      </c>
      <c r="AI36" s="7">
        <f t="shared" si="16"/>
        <v>12</v>
      </c>
      <c r="AJ36" s="7">
        <f t="shared" si="17"/>
        <v>0</v>
      </c>
      <c r="AK36" s="7" t="str">
        <f t="shared" si="18"/>
        <v>F</v>
      </c>
      <c r="AL36" s="7">
        <v>17</v>
      </c>
      <c r="AM36" s="7">
        <v>13</v>
      </c>
      <c r="AO36" s="7">
        <f t="shared" si="19"/>
        <v>30</v>
      </c>
      <c r="AP36" s="7">
        <f t="shared" si="20"/>
        <v>30</v>
      </c>
      <c r="AQ36" s="7">
        <f t="shared" si="21"/>
        <v>0</v>
      </c>
      <c r="AR36" s="7" t="str">
        <f t="shared" si="22"/>
        <v>F</v>
      </c>
      <c r="AS36" s="7">
        <v>12</v>
      </c>
      <c r="AT36" s="7">
        <v>9</v>
      </c>
      <c r="AV36" s="7">
        <f t="shared" si="23"/>
        <v>21</v>
      </c>
      <c r="AW36" s="7">
        <f t="shared" si="24"/>
        <v>21</v>
      </c>
      <c r="AX36" s="7">
        <f t="shared" si="25"/>
        <v>0</v>
      </c>
      <c r="AY36" s="7" t="str">
        <f t="shared" si="26"/>
        <v>F</v>
      </c>
      <c r="AZ36" s="7">
        <v>14</v>
      </c>
      <c r="BA36" s="7">
        <v>14</v>
      </c>
      <c r="BC36" s="7">
        <f t="shared" si="27"/>
        <v>28</v>
      </c>
      <c r="BD36" s="7">
        <f t="shared" si="28"/>
        <v>28</v>
      </c>
      <c r="BE36" s="7">
        <f t="shared" si="29"/>
        <v>0</v>
      </c>
      <c r="BF36" s="7" t="str">
        <f t="shared" si="30"/>
        <v>F</v>
      </c>
      <c r="BG36" s="7">
        <v>5</v>
      </c>
      <c r="BH36" s="7">
        <v>11</v>
      </c>
      <c r="BI36" s="7">
        <v>20</v>
      </c>
      <c r="BJ36" s="7">
        <f t="shared" si="31"/>
        <v>36</v>
      </c>
      <c r="BK36" s="7">
        <f t="shared" si="32"/>
        <v>16</v>
      </c>
      <c r="BL36" s="7">
        <f t="shared" si="33"/>
        <v>4</v>
      </c>
      <c r="BM36" s="7" t="str">
        <f t="shared" si="34"/>
        <v>A</v>
      </c>
      <c r="BN36" s="7">
        <v>3</v>
      </c>
      <c r="BO36" s="7">
        <v>6</v>
      </c>
      <c r="BP36" s="7">
        <v>28</v>
      </c>
      <c r="BQ36" s="7">
        <f t="shared" si="35"/>
        <v>37</v>
      </c>
      <c r="BR36" s="7">
        <f t="shared" si="36"/>
        <v>9</v>
      </c>
      <c r="BS36" s="7">
        <f t="shared" si="37"/>
        <v>4</v>
      </c>
      <c r="BT36" s="7" t="str">
        <f t="shared" si="38"/>
        <v>A</v>
      </c>
      <c r="BU36" s="7">
        <f t="shared" si="39"/>
        <v>219</v>
      </c>
      <c r="BV36" s="7">
        <f t="shared" si="40"/>
        <v>0</v>
      </c>
      <c r="BW36" s="7" t="str">
        <f t="shared" si="41"/>
        <v>F</v>
      </c>
      <c r="BX36" s="7">
        <f t="shared" si="42"/>
        <v>33</v>
      </c>
    </row>
    <row r="37" spans="1:76" s="7" customFormat="1" x14ac:dyDescent="0.25">
      <c r="A37" s="8">
        <v>34</v>
      </c>
      <c r="B37" s="7" t="s">
        <v>76</v>
      </c>
      <c r="C37" s="7">
        <v>14</v>
      </c>
      <c r="F37" s="7">
        <f t="shared" si="0"/>
        <v>14</v>
      </c>
      <c r="G37" s="7">
        <f t="shared" si="1"/>
        <v>14</v>
      </c>
      <c r="H37" s="7">
        <f t="shared" si="2"/>
        <v>0</v>
      </c>
      <c r="I37" s="7" t="str">
        <f t="shared" si="43"/>
        <v>F</v>
      </c>
      <c r="J37" s="7">
        <v>3</v>
      </c>
      <c r="M37" s="7">
        <f t="shared" si="3"/>
        <v>3</v>
      </c>
      <c r="N37" s="7">
        <f t="shared" si="4"/>
        <v>3</v>
      </c>
      <c r="O37" s="7">
        <f t="shared" si="5"/>
        <v>0</v>
      </c>
      <c r="P37" s="7" t="str">
        <f t="shared" si="6"/>
        <v>F</v>
      </c>
      <c r="Q37" s="7">
        <v>17</v>
      </c>
      <c r="R37" s="7">
        <v>16</v>
      </c>
      <c r="T37" s="7">
        <f t="shared" si="7"/>
        <v>33</v>
      </c>
      <c r="U37" s="7">
        <f t="shared" si="8"/>
        <v>33</v>
      </c>
      <c r="V37" s="7">
        <f t="shared" si="9"/>
        <v>1</v>
      </c>
      <c r="W37" s="7" t="str">
        <f t="shared" si="10"/>
        <v>D</v>
      </c>
      <c r="X37" s="7">
        <v>13</v>
      </c>
      <c r="Y37" s="7">
        <v>8</v>
      </c>
      <c r="AA37" s="7">
        <f t="shared" si="11"/>
        <v>21</v>
      </c>
      <c r="AB37" s="7">
        <f t="shared" si="12"/>
        <v>21</v>
      </c>
      <c r="AC37" s="7">
        <f t="shared" si="13"/>
        <v>2</v>
      </c>
      <c r="AD37" s="7" t="str">
        <f t="shared" si="14"/>
        <v>C</v>
      </c>
      <c r="AE37" s="7">
        <v>1</v>
      </c>
      <c r="AF37" s="7">
        <v>7</v>
      </c>
      <c r="AH37" s="7">
        <f t="shared" si="15"/>
        <v>8</v>
      </c>
      <c r="AI37" s="7">
        <f t="shared" si="16"/>
        <v>8</v>
      </c>
      <c r="AJ37" s="7">
        <f t="shared" si="17"/>
        <v>0</v>
      </c>
      <c r="AK37" s="7" t="str">
        <f t="shared" si="18"/>
        <v>F</v>
      </c>
      <c r="AL37" s="7">
        <v>19</v>
      </c>
      <c r="AM37" s="7">
        <v>16</v>
      </c>
      <c r="AO37" s="7">
        <f t="shared" si="19"/>
        <v>35</v>
      </c>
      <c r="AP37" s="7">
        <f t="shared" si="20"/>
        <v>35</v>
      </c>
      <c r="AQ37" s="7">
        <f t="shared" si="21"/>
        <v>1</v>
      </c>
      <c r="AR37" s="7" t="str">
        <f t="shared" si="22"/>
        <v>D</v>
      </c>
      <c r="AS37" s="7">
        <v>6</v>
      </c>
      <c r="AT37" s="7">
        <v>9</v>
      </c>
      <c r="AV37" s="7">
        <f t="shared" si="23"/>
        <v>15</v>
      </c>
      <c r="AW37" s="7">
        <f t="shared" si="24"/>
        <v>15</v>
      </c>
      <c r="AX37" s="7">
        <f t="shared" si="25"/>
        <v>0</v>
      </c>
      <c r="AY37" s="7" t="str">
        <f t="shared" si="26"/>
        <v>F</v>
      </c>
      <c r="AZ37" s="7">
        <v>27</v>
      </c>
      <c r="BA37" s="7">
        <v>9</v>
      </c>
      <c r="BC37" s="7">
        <f t="shared" si="27"/>
        <v>36</v>
      </c>
      <c r="BD37" s="7">
        <f t="shared" si="28"/>
        <v>36</v>
      </c>
      <c r="BE37" s="7">
        <f t="shared" si="29"/>
        <v>1</v>
      </c>
      <c r="BF37" s="7" t="str">
        <f t="shared" si="30"/>
        <v>D</v>
      </c>
      <c r="BG37" s="7">
        <v>6</v>
      </c>
      <c r="BH37" s="7">
        <v>11</v>
      </c>
      <c r="BI37" s="7">
        <v>20</v>
      </c>
      <c r="BJ37" s="7">
        <f t="shared" si="31"/>
        <v>37</v>
      </c>
      <c r="BK37" s="7">
        <f t="shared" si="32"/>
        <v>17</v>
      </c>
      <c r="BL37" s="7">
        <f t="shared" si="33"/>
        <v>4</v>
      </c>
      <c r="BM37" s="7" t="str">
        <f t="shared" si="34"/>
        <v>A</v>
      </c>
      <c r="BN37" s="7">
        <v>4</v>
      </c>
      <c r="BO37" s="7">
        <v>7</v>
      </c>
      <c r="BP37" s="7">
        <v>28</v>
      </c>
      <c r="BQ37" s="7">
        <f t="shared" si="35"/>
        <v>39</v>
      </c>
      <c r="BR37" s="7">
        <f t="shared" si="36"/>
        <v>11</v>
      </c>
      <c r="BS37" s="7">
        <f t="shared" si="37"/>
        <v>4</v>
      </c>
      <c r="BT37" s="7" t="str">
        <f t="shared" si="38"/>
        <v>A</v>
      </c>
      <c r="BU37" s="7">
        <f t="shared" si="39"/>
        <v>241</v>
      </c>
      <c r="BV37" s="7">
        <f t="shared" si="40"/>
        <v>0</v>
      </c>
      <c r="BW37" s="7" t="str">
        <f t="shared" si="41"/>
        <v>F</v>
      </c>
      <c r="BX37" s="7">
        <f t="shared" si="42"/>
        <v>27</v>
      </c>
    </row>
    <row r="38" spans="1:76" s="7" customFormat="1" x14ac:dyDescent="0.25">
      <c r="A38" s="8">
        <v>35</v>
      </c>
      <c r="B38" s="7" t="s">
        <v>77</v>
      </c>
      <c r="C38" s="7">
        <v>11</v>
      </c>
      <c r="F38" s="7">
        <f t="shared" si="0"/>
        <v>11</v>
      </c>
      <c r="G38" s="7">
        <f t="shared" si="1"/>
        <v>11</v>
      </c>
      <c r="H38" s="7">
        <f t="shared" si="2"/>
        <v>0</v>
      </c>
      <c r="I38" s="7" t="str">
        <f t="shared" si="43"/>
        <v>F</v>
      </c>
      <c r="J38" s="7">
        <v>2</v>
      </c>
      <c r="M38" s="7">
        <f t="shared" si="3"/>
        <v>2</v>
      </c>
      <c r="N38" s="7">
        <f t="shared" si="4"/>
        <v>2</v>
      </c>
      <c r="O38" s="7">
        <f t="shared" si="5"/>
        <v>0</v>
      </c>
      <c r="P38" s="7" t="str">
        <f t="shared" si="6"/>
        <v>F</v>
      </c>
      <c r="Q38" s="7">
        <v>15</v>
      </c>
      <c r="R38" s="7">
        <v>18</v>
      </c>
      <c r="T38" s="7">
        <f t="shared" si="7"/>
        <v>33</v>
      </c>
      <c r="U38" s="7">
        <f t="shared" si="8"/>
        <v>33</v>
      </c>
      <c r="V38" s="7">
        <f t="shared" si="9"/>
        <v>1</v>
      </c>
      <c r="W38" s="7" t="str">
        <f t="shared" si="10"/>
        <v>D</v>
      </c>
      <c r="X38" s="7">
        <v>13</v>
      </c>
      <c r="Y38" s="7">
        <v>9</v>
      </c>
      <c r="AA38" s="7">
        <f t="shared" si="11"/>
        <v>22</v>
      </c>
      <c r="AB38" s="7">
        <f t="shared" si="12"/>
        <v>22</v>
      </c>
      <c r="AC38" s="7">
        <f t="shared" si="13"/>
        <v>2</v>
      </c>
      <c r="AD38" s="7" t="str">
        <f t="shared" si="14"/>
        <v>C</v>
      </c>
      <c r="AE38" s="7">
        <v>2</v>
      </c>
      <c r="AF38" s="7">
        <v>13</v>
      </c>
      <c r="AH38" s="7">
        <f t="shared" si="15"/>
        <v>15</v>
      </c>
      <c r="AI38" s="7">
        <f t="shared" si="16"/>
        <v>15</v>
      </c>
      <c r="AJ38" s="7">
        <f t="shared" si="17"/>
        <v>0</v>
      </c>
      <c r="AK38" s="7" t="str">
        <f t="shared" si="18"/>
        <v>F</v>
      </c>
      <c r="AL38" s="7">
        <v>17</v>
      </c>
      <c r="AM38" s="7">
        <v>16</v>
      </c>
      <c r="AO38" s="7">
        <f t="shared" si="19"/>
        <v>33</v>
      </c>
      <c r="AP38" s="7">
        <f t="shared" si="20"/>
        <v>33</v>
      </c>
      <c r="AQ38" s="7">
        <f t="shared" si="21"/>
        <v>1</v>
      </c>
      <c r="AR38" s="7" t="str">
        <f t="shared" si="22"/>
        <v>D</v>
      </c>
      <c r="AS38" s="7">
        <v>13</v>
      </c>
      <c r="AT38" s="7">
        <v>7</v>
      </c>
      <c r="AV38" s="7">
        <f t="shared" si="23"/>
        <v>20</v>
      </c>
      <c r="AW38" s="7">
        <f t="shared" si="24"/>
        <v>20</v>
      </c>
      <c r="AX38" s="7">
        <f t="shared" si="25"/>
        <v>0</v>
      </c>
      <c r="AY38" s="7" t="str">
        <f t="shared" si="26"/>
        <v>F</v>
      </c>
      <c r="AZ38" s="7">
        <v>16</v>
      </c>
      <c r="BA38" s="7">
        <v>10</v>
      </c>
      <c r="BC38" s="7">
        <f t="shared" si="27"/>
        <v>26</v>
      </c>
      <c r="BD38" s="7">
        <f t="shared" si="28"/>
        <v>26</v>
      </c>
      <c r="BE38" s="7">
        <f t="shared" si="29"/>
        <v>0</v>
      </c>
      <c r="BF38" s="7" t="str">
        <f t="shared" si="30"/>
        <v>F</v>
      </c>
      <c r="BJ38" s="7">
        <f t="shared" si="31"/>
        <v>0</v>
      </c>
      <c r="BK38" s="7">
        <f t="shared" si="32"/>
        <v>0</v>
      </c>
      <c r="BL38" s="7">
        <f t="shared" si="33"/>
        <v>0</v>
      </c>
      <c r="BM38" s="7" t="str">
        <f t="shared" si="34"/>
        <v>F</v>
      </c>
      <c r="BN38" s="7">
        <v>7</v>
      </c>
      <c r="BO38" s="7">
        <v>6</v>
      </c>
      <c r="BP38" s="7">
        <v>30</v>
      </c>
      <c r="BQ38" s="7">
        <f t="shared" si="35"/>
        <v>43</v>
      </c>
      <c r="BR38" s="7">
        <f t="shared" si="36"/>
        <v>13</v>
      </c>
      <c r="BS38" s="7">
        <f t="shared" si="37"/>
        <v>5</v>
      </c>
      <c r="BT38" s="7" t="str">
        <f t="shared" si="38"/>
        <v>A+</v>
      </c>
      <c r="BU38" s="7">
        <f t="shared" si="39"/>
        <v>205</v>
      </c>
      <c r="BV38" s="7">
        <f t="shared" si="40"/>
        <v>0</v>
      </c>
      <c r="BW38" s="7" t="str">
        <f t="shared" si="41"/>
        <v>F</v>
      </c>
      <c r="BX38" s="7">
        <f t="shared" si="42"/>
        <v>36</v>
      </c>
    </row>
    <row r="39" spans="1:76" s="7" customFormat="1" x14ac:dyDescent="0.25">
      <c r="A39" s="8">
        <v>36</v>
      </c>
      <c r="B39" s="7" t="s">
        <v>78</v>
      </c>
      <c r="C39" s="7">
        <v>13</v>
      </c>
      <c r="F39" s="7">
        <f t="shared" si="0"/>
        <v>13</v>
      </c>
      <c r="G39" s="7">
        <f t="shared" si="1"/>
        <v>13</v>
      </c>
      <c r="H39" s="7">
        <f t="shared" si="2"/>
        <v>0</v>
      </c>
      <c r="I39" s="7" t="str">
        <f t="shared" si="43"/>
        <v>F</v>
      </c>
      <c r="J39" s="7">
        <v>1</v>
      </c>
      <c r="M39" s="7">
        <f t="shared" si="3"/>
        <v>1</v>
      </c>
      <c r="N39" s="7">
        <f t="shared" si="4"/>
        <v>1</v>
      </c>
      <c r="O39" s="7">
        <f t="shared" si="5"/>
        <v>0</v>
      </c>
      <c r="P39" s="7" t="str">
        <f t="shared" si="6"/>
        <v>F</v>
      </c>
      <c r="Q39" s="7">
        <v>25</v>
      </c>
      <c r="R39" s="7">
        <v>13</v>
      </c>
      <c r="T39" s="7">
        <f t="shared" si="7"/>
        <v>38</v>
      </c>
      <c r="U39" s="7">
        <f t="shared" si="8"/>
        <v>38</v>
      </c>
      <c r="V39" s="7">
        <f t="shared" si="9"/>
        <v>1</v>
      </c>
      <c r="W39" s="7" t="str">
        <f t="shared" si="10"/>
        <v>D</v>
      </c>
      <c r="X39" s="7">
        <v>8</v>
      </c>
      <c r="Y39" s="7">
        <v>10</v>
      </c>
      <c r="AA39" s="7">
        <f t="shared" si="11"/>
        <v>18</v>
      </c>
      <c r="AB39" s="7">
        <f t="shared" si="12"/>
        <v>18</v>
      </c>
      <c r="AC39" s="7">
        <f t="shared" si="13"/>
        <v>1</v>
      </c>
      <c r="AD39" s="7" t="str">
        <f t="shared" si="14"/>
        <v>D</v>
      </c>
      <c r="AE39" s="7">
        <v>0</v>
      </c>
      <c r="AF39" s="7">
        <v>11</v>
      </c>
      <c r="AH39" s="7">
        <f t="shared" si="15"/>
        <v>11</v>
      </c>
      <c r="AI39" s="7">
        <f t="shared" si="16"/>
        <v>11</v>
      </c>
      <c r="AJ39" s="7">
        <f t="shared" si="17"/>
        <v>0</v>
      </c>
      <c r="AK39" s="7" t="str">
        <f t="shared" si="18"/>
        <v>F</v>
      </c>
      <c r="AL39" s="7">
        <v>23</v>
      </c>
      <c r="AM39" s="7">
        <v>15</v>
      </c>
      <c r="AO39" s="7">
        <f t="shared" si="19"/>
        <v>38</v>
      </c>
      <c r="AP39" s="7">
        <f t="shared" si="20"/>
        <v>38</v>
      </c>
      <c r="AQ39" s="7">
        <f t="shared" si="21"/>
        <v>1</v>
      </c>
      <c r="AR39" s="7" t="str">
        <f t="shared" si="22"/>
        <v>D</v>
      </c>
      <c r="AS39" s="7">
        <v>9</v>
      </c>
      <c r="AT39" s="7">
        <v>8</v>
      </c>
      <c r="AV39" s="7">
        <f t="shared" si="23"/>
        <v>17</v>
      </c>
      <c r="AW39" s="7">
        <f t="shared" si="24"/>
        <v>17</v>
      </c>
      <c r="AX39" s="7">
        <f t="shared" si="25"/>
        <v>0</v>
      </c>
      <c r="AY39" s="7" t="str">
        <f t="shared" si="26"/>
        <v>F</v>
      </c>
      <c r="AZ39" s="7">
        <v>25</v>
      </c>
      <c r="BA39" s="7">
        <v>18</v>
      </c>
      <c r="BC39" s="7">
        <f t="shared" si="27"/>
        <v>43</v>
      </c>
      <c r="BD39" s="7">
        <f t="shared" si="28"/>
        <v>43</v>
      </c>
      <c r="BE39" s="7">
        <f t="shared" si="29"/>
        <v>2</v>
      </c>
      <c r="BF39" s="7" t="str">
        <f t="shared" si="30"/>
        <v>C</v>
      </c>
      <c r="BG39" s="7">
        <v>5</v>
      </c>
      <c r="BH39" s="7">
        <v>5</v>
      </c>
      <c r="BI39" s="7">
        <v>10</v>
      </c>
      <c r="BJ39" s="7">
        <f t="shared" si="31"/>
        <v>20</v>
      </c>
      <c r="BK39" s="7">
        <f t="shared" si="32"/>
        <v>10</v>
      </c>
      <c r="BL39" s="7">
        <f t="shared" si="33"/>
        <v>1</v>
      </c>
      <c r="BM39" s="7" t="str">
        <f t="shared" si="34"/>
        <v>D</v>
      </c>
      <c r="BN39" s="7">
        <v>5</v>
      </c>
      <c r="BO39" s="7">
        <v>5</v>
      </c>
      <c r="BP39" s="7">
        <v>28</v>
      </c>
      <c r="BQ39" s="7">
        <f t="shared" si="35"/>
        <v>38</v>
      </c>
      <c r="BR39" s="7">
        <f t="shared" si="36"/>
        <v>10</v>
      </c>
      <c r="BS39" s="7">
        <f t="shared" si="37"/>
        <v>4</v>
      </c>
      <c r="BT39" s="7" t="str">
        <f t="shared" si="38"/>
        <v>A</v>
      </c>
      <c r="BU39" s="7">
        <f t="shared" si="39"/>
        <v>237</v>
      </c>
      <c r="BV39" s="7">
        <f t="shared" si="40"/>
        <v>0</v>
      </c>
      <c r="BW39" s="7" t="str">
        <f t="shared" si="41"/>
        <v>F</v>
      </c>
      <c r="BX39" s="7">
        <f t="shared" si="42"/>
        <v>29</v>
      </c>
    </row>
    <row r="40" spans="1:76" s="7" customFormat="1" x14ac:dyDescent="0.25">
      <c r="A40" s="8">
        <v>38</v>
      </c>
      <c r="B40" s="7" t="s">
        <v>79</v>
      </c>
      <c r="C40" s="7">
        <v>14</v>
      </c>
      <c r="F40" s="7">
        <f t="shared" si="0"/>
        <v>14</v>
      </c>
      <c r="G40" s="7">
        <f t="shared" si="1"/>
        <v>14</v>
      </c>
      <c r="H40" s="7">
        <f t="shared" si="2"/>
        <v>0</v>
      </c>
      <c r="I40" s="7" t="str">
        <f t="shared" si="43"/>
        <v>F</v>
      </c>
      <c r="J40" s="7">
        <v>2</v>
      </c>
      <c r="M40" s="7">
        <f t="shared" si="3"/>
        <v>2</v>
      </c>
      <c r="N40" s="7">
        <f t="shared" si="4"/>
        <v>2</v>
      </c>
      <c r="O40" s="7">
        <f t="shared" si="5"/>
        <v>0</v>
      </c>
      <c r="P40" s="7" t="str">
        <f t="shared" si="6"/>
        <v>F</v>
      </c>
      <c r="Q40" s="7">
        <v>6</v>
      </c>
      <c r="R40" s="7">
        <v>12</v>
      </c>
      <c r="T40" s="7">
        <f t="shared" si="7"/>
        <v>18</v>
      </c>
      <c r="U40" s="7">
        <f t="shared" si="8"/>
        <v>18</v>
      </c>
      <c r="V40" s="7">
        <f t="shared" si="9"/>
        <v>0</v>
      </c>
      <c r="W40" s="7" t="str">
        <f t="shared" si="10"/>
        <v>F</v>
      </c>
      <c r="X40" s="7">
        <v>4</v>
      </c>
      <c r="Y40" s="7">
        <v>7</v>
      </c>
      <c r="AA40" s="7">
        <f t="shared" si="11"/>
        <v>11</v>
      </c>
      <c r="AB40" s="7">
        <f t="shared" si="12"/>
        <v>11</v>
      </c>
      <c r="AC40" s="7">
        <f t="shared" si="13"/>
        <v>0</v>
      </c>
      <c r="AD40" s="7" t="str">
        <f t="shared" si="14"/>
        <v>F</v>
      </c>
      <c r="AE40" s="7">
        <v>0</v>
      </c>
      <c r="AF40" s="7">
        <v>9</v>
      </c>
      <c r="AH40" s="7">
        <f t="shared" si="15"/>
        <v>9</v>
      </c>
      <c r="AI40" s="7">
        <f t="shared" si="16"/>
        <v>9</v>
      </c>
      <c r="AJ40" s="7">
        <f t="shared" si="17"/>
        <v>0</v>
      </c>
      <c r="AK40" s="7" t="str">
        <f t="shared" si="18"/>
        <v>F</v>
      </c>
      <c r="AL40" s="7">
        <v>18</v>
      </c>
      <c r="AM40" s="7">
        <v>18</v>
      </c>
      <c r="AO40" s="7">
        <f t="shared" si="19"/>
        <v>36</v>
      </c>
      <c r="AP40" s="7">
        <f t="shared" si="20"/>
        <v>36</v>
      </c>
      <c r="AQ40" s="7">
        <f t="shared" si="21"/>
        <v>1</v>
      </c>
      <c r="AR40" s="7" t="str">
        <f t="shared" si="22"/>
        <v>D</v>
      </c>
      <c r="AS40" s="7">
        <v>14</v>
      </c>
      <c r="AT40" s="7">
        <v>17</v>
      </c>
      <c r="AV40" s="7">
        <f t="shared" si="23"/>
        <v>31</v>
      </c>
      <c r="AW40" s="7">
        <f t="shared" si="24"/>
        <v>31</v>
      </c>
      <c r="AX40" s="7">
        <f t="shared" si="25"/>
        <v>0</v>
      </c>
      <c r="AY40" s="7" t="str">
        <f t="shared" si="26"/>
        <v>F</v>
      </c>
      <c r="AZ40" s="7">
        <v>16</v>
      </c>
      <c r="BA40" s="7">
        <v>17</v>
      </c>
      <c r="BC40" s="7">
        <f t="shared" si="27"/>
        <v>33</v>
      </c>
      <c r="BD40" s="7">
        <f t="shared" si="28"/>
        <v>33</v>
      </c>
      <c r="BE40" s="7">
        <f t="shared" si="29"/>
        <v>1</v>
      </c>
      <c r="BF40" s="7" t="str">
        <f t="shared" si="30"/>
        <v>D</v>
      </c>
      <c r="BG40" s="7">
        <v>2</v>
      </c>
      <c r="BH40" s="7">
        <v>8</v>
      </c>
      <c r="BI40" s="7">
        <v>20</v>
      </c>
      <c r="BJ40" s="7">
        <f t="shared" si="31"/>
        <v>30</v>
      </c>
      <c r="BK40" s="7">
        <f t="shared" si="32"/>
        <v>10</v>
      </c>
      <c r="BL40" s="7">
        <f t="shared" si="33"/>
        <v>3.5</v>
      </c>
      <c r="BM40" s="7" t="str">
        <f t="shared" si="34"/>
        <v>A-</v>
      </c>
      <c r="BN40" s="7">
        <v>5</v>
      </c>
      <c r="BO40" s="7">
        <v>5</v>
      </c>
      <c r="BP40" s="7">
        <v>27</v>
      </c>
      <c r="BQ40" s="7">
        <f t="shared" si="35"/>
        <v>37</v>
      </c>
      <c r="BR40" s="7">
        <f t="shared" si="36"/>
        <v>10</v>
      </c>
      <c r="BS40" s="7">
        <f t="shared" si="37"/>
        <v>4</v>
      </c>
      <c r="BT40" s="7" t="str">
        <f t="shared" si="38"/>
        <v>A</v>
      </c>
      <c r="BU40" s="7">
        <f t="shared" si="39"/>
        <v>221</v>
      </c>
      <c r="BV40" s="7">
        <f t="shared" si="40"/>
        <v>0</v>
      </c>
      <c r="BW40" s="7" t="str">
        <f t="shared" si="41"/>
        <v>F</v>
      </c>
      <c r="BX40" s="7">
        <f t="shared" si="42"/>
        <v>32</v>
      </c>
    </row>
    <row r="41" spans="1:76" s="7" customFormat="1" x14ac:dyDescent="0.25">
      <c r="A41" s="8">
        <v>39</v>
      </c>
      <c r="B41" s="7" t="s">
        <v>80</v>
      </c>
      <c r="C41" s="7">
        <v>19</v>
      </c>
      <c r="F41" s="7">
        <f t="shared" si="0"/>
        <v>19</v>
      </c>
      <c r="G41" s="7">
        <f t="shared" si="1"/>
        <v>19</v>
      </c>
      <c r="H41" s="7">
        <f t="shared" si="2"/>
        <v>0</v>
      </c>
      <c r="I41" s="7" t="str">
        <f t="shared" si="43"/>
        <v>F</v>
      </c>
      <c r="J41" s="7">
        <v>2</v>
      </c>
      <c r="M41" s="7">
        <f t="shared" si="3"/>
        <v>2</v>
      </c>
      <c r="N41" s="7">
        <f t="shared" si="4"/>
        <v>2</v>
      </c>
      <c r="O41" s="7">
        <f t="shared" si="5"/>
        <v>0</v>
      </c>
      <c r="P41" s="7" t="str">
        <f t="shared" si="6"/>
        <v>F</v>
      </c>
      <c r="Q41" s="7">
        <v>14</v>
      </c>
      <c r="R41" s="7">
        <v>16</v>
      </c>
      <c r="T41" s="7">
        <f t="shared" si="7"/>
        <v>30</v>
      </c>
      <c r="U41" s="7">
        <f t="shared" si="8"/>
        <v>30</v>
      </c>
      <c r="V41" s="7">
        <f t="shared" si="9"/>
        <v>0</v>
      </c>
      <c r="W41" s="7" t="str">
        <f t="shared" si="10"/>
        <v>F</v>
      </c>
      <c r="X41" s="7">
        <v>11</v>
      </c>
      <c r="Y41" s="7">
        <v>10</v>
      </c>
      <c r="AA41" s="7">
        <f t="shared" si="11"/>
        <v>21</v>
      </c>
      <c r="AB41" s="7">
        <f t="shared" si="12"/>
        <v>21</v>
      </c>
      <c r="AC41" s="7">
        <f t="shared" si="13"/>
        <v>2</v>
      </c>
      <c r="AD41" s="7" t="str">
        <f t="shared" si="14"/>
        <v>C</v>
      </c>
      <c r="AE41" s="7">
        <v>4</v>
      </c>
      <c r="AF41" s="7">
        <v>9</v>
      </c>
      <c r="AH41" s="7">
        <f t="shared" si="15"/>
        <v>13</v>
      </c>
      <c r="AI41" s="7">
        <f t="shared" si="16"/>
        <v>13</v>
      </c>
      <c r="AJ41" s="7">
        <f t="shared" si="17"/>
        <v>0</v>
      </c>
      <c r="AK41" s="7" t="str">
        <f t="shared" si="18"/>
        <v>F</v>
      </c>
      <c r="AL41" s="7">
        <v>13</v>
      </c>
      <c r="AM41" s="7">
        <v>16</v>
      </c>
      <c r="AO41" s="7">
        <f t="shared" si="19"/>
        <v>29</v>
      </c>
      <c r="AP41" s="7">
        <f t="shared" si="20"/>
        <v>29</v>
      </c>
      <c r="AQ41" s="7">
        <f t="shared" si="21"/>
        <v>0</v>
      </c>
      <c r="AR41" s="7" t="str">
        <f t="shared" si="22"/>
        <v>F</v>
      </c>
      <c r="AS41" s="7">
        <v>3</v>
      </c>
      <c r="AT41" s="7">
        <v>11</v>
      </c>
      <c r="AV41" s="7">
        <f t="shared" si="23"/>
        <v>14</v>
      </c>
      <c r="AW41" s="7">
        <f t="shared" si="24"/>
        <v>14</v>
      </c>
      <c r="AX41" s="7">
        <f t="shared" si="25"/>
        <v>0</v>
      </c>
      <c r="AY41" s="7" t="str">
        <f t="shared" si="26"/>
        <v>F</v>
      </c>
      <c r="AZ41" s="7">
        <v>13</v>
      </c>
      <c r="BA41" s="7">
        <v>8</v>
      </c>
      <c r="BC41" s="7">
        <f t="shared" si="27"/>
        <v>21</v>
      </c>
      <c r="BD41" s="7">
        <f t="shared" si="28"/>
        <v>21</v>
      </c>
      <c r="BE41" s="7">
        <f t="shared" si="29"/>
        <v>0</v>
      </c>
      <c r="BF41" s="7" t="str">
        <f t="shared" si="30"/>
        <v>F</v>
      </c>
      <c r="BG41" s="7">
        <v>4</v>
      </c>
      <c r="BH41" s="7">
        <v>9</v>
      </c>
      <c r="BI41" s="7">
        <v>15</v>
      </c>
      <c r="BJ41" s="7">
        <f t="shared" si="31"/>
        <v>28</v>
      </c>
      <c r="BK41" s="7">
        <f t="shared" si="32"/>
        <v>13</v>
      </c>
      <c r="BL41" s="7">
        <f t="shared" si="33"/>
        <v>3</v>
      </c>
      <c r="BM41" s="7" t="str">
        <f t="shared" si="34"/>
        <v>B</v>
      </c>
      <c r="BN41" s="7">
        <v>4</v>
      </c>
      <c r="BO41" s="7">
        <v>4</v>
      </c>
      <c r="BP41" s="7">
        <v>29</v>
      </c>
      <c r="BQ41" s="7">
        <f t="shared" si="35"/>
        <v>37</v>
      </c>
      <c r="BR41" s="7">
        <f t="shared" si="36"/>
        <v>8</v>
      </c>
      <c r="BS41" s="7">
        <f t="shared" si="37"/>
        <v>4</v>
      </c>
      <c r="BT41" s="7" t="str">
        <f t="shared" si="38"/>
        <v>A</v>
      </c>
      <c r="BU41" s="7">
        <f t="shared" si="39"/>
        <v>214</v>
      </c>
      <c r="BV41" s="7">
        <f t="shared" si="40"/>
        <v>0</v>
      </c>
      <c r="BW41" s="7" t="str">
        <f t="shared" si="41"/>
        <v>F</v>
      </c>
      <c r="BX41" s="7">
        <f t="shared" si="42"/>
        <v>34</v>
      </c>
    </row>
    <row r="42" spans="1:76" s="7" customFormat="1" x14ac:dyDescent="0.25">
      <c r="A42" s="8">
        <v>40</v>
      </c>
      <c r="B42" s="7" t="s">
        <v>81</v>
      </c>
      <c r="C42" s="7">
        <v>10</v>
      </c>
      <c r="F42" s="7">
        <f t="shared" si="0"/>
        <v>10</v>
      </c>
      <c r="G42" s="7">
        <f t="shared" si="1"/>
        <v>10</v>
      </c>
      <c r="H42" s="7">
        <f t="shared" si="2"/>
        <v>0</v>
      </c>
      <c r="I42" s="7" t="str">
        <f t="shared" si="43"/>
        <v>F</v>
      </c>
      <c r="J42" s="7">
        <v>1</v>
      </c>
      <c r="M42" s="7">
        <f t="shared" si="3"/>
        <v>1</v>
      </c>
      <c r="N42" s="7">
        <f t="shared" si="4"/>
        <v>1</v>
      </c>
      <c r="O42" s="7">
        <f t="shared" si="5"/>
        <v>0</v>
      </c>
      <c r="P42" s="7" t="str">
        <f t="shared" si="6"/>
        <v>F</v>
      </c>
      <c r="Q42" s="7">
        <v>2</v>
      </c>
      <c r="R42" s="7">
        <v>16</v>
      </c>
      <c r="T42" s="7">
        <f t="shared" si="7"/>
        <v>18</v>
      </c>
      <c r="U42" s="7">
        <f t="shared" si="8"/>
        <v>18</v>
      </c>
      <c r="V42" s="7">
        <f t="shared" si="9"/>
        <v>0</v>
      </c>
      <c r="W42" s="7" t="str">
        <f t="shared" si="10"/>
        <v>F</v>
      </c>
      <c r="X42" s="7">
        <v>4</v>
      </c>
      <c r="Y42" s="7">
        <v>6</v>
      </c>
      <c r="AA42" s="7">
        <f t="shared" si="11"/>
        <v>10</v>
      </c>
      <c r="AB42" s="7">
        <f t="shared" si="12"/>
        <v>10</v>
      </c>
      <c r="AC42" s="7">
        <f t="shared" si="13"/>
        <v>0</v>
      </c>
      <c r="AD42" s="7" t="str">
        <f t="shared" si="14"/>
        <v>F</v>
      </c>
      <c r="AE42" s="7">
        <v>4</v>
      </c>
      <c r="AF42" s="7">
        <v>6</v>
      </c>
      <c r="AH42" s="7">
        <f t="shared" si="15"/>
        <v>10</v>
      </c>
      <c r="AI42" s="7">
        <f t="shared" si="16"/>
        <v>10</v>
      </c>
      <c r="AJ42" s="7">
        <f t="shared" si="17"/>
        <v>0</v>
      </c>
      <c r="AK42" s="7" t="str">
        <f t="shared" si="18"/>
        <v>F</v>
      </c>
      <c r="AL42" s="7">
        <v>7</v>
      </c>
      <c r="AM42" s="7">
        <v>10</v>
      </c>
      <c r="AO42" s="7">
        <f t="shared" si="19"/>
        <v>17</v>
      </c>
      <c r="AP42" s="7">
        <f t="shared" si="20"/>
        <v>17</v>
      </c>
      <c r="AQ42" s="7">
        <f t="shared" si="21"/>
        <v>0</v>
      </c>
      <c r="AR42" s="7" t="str">
        <f t="shared" si="22"/>
        <v>F</v>
      </c>
      <c r="AS42" s="7">
        <v>4</v>
      </c>
      <c r="AT42" s="7">
        <v>8</v>
      </c>
      <c r="AV42" s="7">
        <f t="shared" si="23"/>
        <v>12</v>
      </c>
      <c r="AW42" s="7">
        <f t="shared" si="24"/>
        <v>12</v>
      </c>
      <c r="AX42" s="7">
        <f t="shared" si="25"/>
        <v>0</v>
      </c>
      <c r="AY42" s="7" t="str">
        <f t="shared" si="26"/>
        <v>F</v>
      </c>
      <c r="AZ42" s="7">
        <v>4</v>
      </c>
      <c r="BA42" s="7">
        <v>9</v>
      </c>
      <c r="BC42" s="7">
        <f t="shared" si="27"/>
        <v>13</v>
      </c>
      <c r="BD42" s="7">
        <f t="shared" si="28"/>
        <v>13</v>
      </c>
      <c r="BE42" s="7">
        <f t="shared" si="29"/>
        <v>0</v>
      </c>
      <c r="BF42" s="7" t="str">
        <f t="shared" si="30"/>
        <v>F</v>
      </c>
      <c r="BG42" s="7">
        <v>4</v>
      </c>
      <c r="BH42" s="7">
        <v>8</v>
      </c>
      <c r="BI42" s="7">
        <v>15</v>
      </c>
      <c r="BJ42" s="7">
        <f t="shared" si="31"/>
        <v>27</v>
      </c>
      <c r="BK42" s="7">
        <f t="shared" si="32"/>
        <v>12</v>
      </c>
      <c r="BL42" s="7">
        <f t="shared" si="33"/>
        <v>3</v>
      </c>
      <c r="BM42" s="7" t="str">
        <f t="shared" si="34"/>
        <v>B</v>
      </c>
      <c r="BN42" s="7">
        <v>1</v>
      </c>
      <c r="BO42" s="7">
        <v>4</v>
      </c>
      <c r="BP42" s="7">
        <v>28</v>
      </c>
      <c r="BQ42" s="7">
        <f t="shared" si="35"/>
        <v>33</v>
      </c>
      <c r="BR42" s="7">
        <f t="shared" si="36"/>
        <v>5</v>
      </c>
      <c r="BS42" s="7">
        <f t="shared" si="37"/>
        <v>3.5</v>
      </c>
      <c r="BT42" s="7" t="str">
        <f t="shared" si="38"/>
        <v>A-</v>
      </c>
      <c r="BU42" s="7">
        <f t="shared" si="39"/>
        <v>151</v>
      </c>
      <c r="BV42" s="7">
        <f t="shared" si="40"/>
        <v>0</v>
      </c>
      <c r="BW42" s="7" t="str">
        <f t="shared" si="41"/>
        <v>F</v>
      </c>
      <c r="BX42" s="7">
        <f t="shared" si="42"/>
        <v>43</v>
      </c>
    </row>
    <row r="43" spans="1:76" s="7" customFormat="1" x14ac:dyDescent="0.25">
      <c r="A43" s="8">
        <v>41</v>
      </c>
      <c r="B43" s="7" t="s">
        <v>82</v>
      </c>
      <c r="C43" s="7">
        <v>17</v>
      </c>
      <c r="F43" s="7">
        <f t="shared" si="0"/>
        <v>17</v>
      </c>
      <c r="G43" s="7">
        <f t="shared" si="1"/>
        <v>17</v>
      </c>
      <c r="H43" s="7">
        <f t="shared" si="2"/>
        <v>0</v>
      </c>
      <c r="I43" s="7" t="str">
        <f t="shared" si="43"/>
        <v>F</v>
      </c>
      <c r="J43" s="7">
        <v>2</v>
      </c>
      <c r="M43" s="7">
        <f t="shared" si="3"/>
        <v>2</v>
      </c>
      <c r="N43" s="7">
        <f t="shared" si="4"/>
        <v>2</v>
      </c>
      <c r="O43" s="7">
        <f t="shared" si="5"/>
        <v>0</v>
      </c>
      <c r="P43" s="7" t="str">
        <f t="shared" si="6"/>
        <v>F</v>
      </c>
      <c r="Q43" s="7">
        <v>11</v>
      </c>
      <c r="R43" s="7">
        <v>10</v>
      </c>
      <c r="T43" s="7">
        <f t="shared" si="7"/>
        <v>21</v>
      </c>
      <c r="U43" s="7">
        <f t="shared" si="8"/>
        <v>21</v>
      </c>
      <c r="V43" s="7">
        <f t="shared" si="9"/>
        <v>0</v>
      </c>
      <c r="W43" s="7" t="str">
        <f t="shared" si="10"/>
        <v>F</v>
      </c>
      <c r="X43" s="7">
        <v>3</v>
      </c>
      <c r="Y43" s="7">
        <v>3</v>
      </c>
      <c r="AA43" s="7">
        <f t="shared" si="11"/>
        <v>6</v>
      </c>
      <c r="AB43" s="7">
        <f t="shared" si="12"/>
        <v>6</v>
      </c>
      <c r="AC43" s="7">
        <f t="shared" si="13"/>
        <v>0</v>
      </c>
      <c r="AD43" s="7" t="str">
        <f t="shared" si="14"/>
        <v>F</v>
      </c>
      <c r="AE43" s="7">
        <v>3</v>
      </c>
      <c r="AF43" s="7">
        <v>4</v>
      </c>
      <c r="AH43" s="7">
        <f t="shared" si="15"/>
        <v>7</v>
      </c>
      <c r="AI43" s="7">
        <f t="shared" si="16"/>
        <v>7</v>
      </c>
      <c r="AJ43" s="7">
        <f t="shared" si="17"/>
        <v>0</v>
      </c>
      <c r="AK43" s="7" t="str">
        <f t="shared" si="18"/>
        <v>F</v>
      </c>
      <c r="AL43" s="7">
        <v>6</v>
      </c>
      <c r="AM43" s="7">
        <v>13</v>
      </c>
      <c r="AO43" s="7">
        <f t="shared" si="19"/>
        <v>19</v>
      </c>
      <c r="AP43" s="7">
        <f t="shared" si="20"/>
        <v>19</v>
      </c>
      <c r="AQ43" s="7">
        <f t="shared" si="21"/>
        <v>0</v>
      </c>
      <c r="AR43" s="7" t="str">
        <f t="shared" si="22"/>
        <v>F</v>
      </c>
      <c r="AS43" s="7">
        <v>1</v>
      </c>
      <c r="AT43" s="7">
        <v>10</v>
      </c>
      <c r="AV43" s="7">
        <f t="shared" si="23"/>
        <v>11</v>
      </c>
      <c r="AW43" s="7">
        <f t="shared" si="24"/>
        <v>11</v>
      </c>
      <c r="AX43" s="7">
        <f t="shared" si="25"/>
        <v>0</v>
      </c>
      <c r="AY43" s="7" t="str">
        <f t="shared" si="26"/>
        <v>F</v>
      </c>
      <c r="AZ43" s="7">
        <v>8</v>
      </c>
      <c r="BA43" s="7">
        <v>20</v>
      </c>
      <c r="BC43" s="7">
        <f t="shared" si="27"/>
        <v>28</v>
      </c>
      <c r="BD43" s="7">
        <f t="shared" si="28"/>
        <v>28</v>
      </c>
      <c r="BE43" s="7">
        <f t="shared" si="29"/>
        <v>0</v>
      </c>
      <c r="BF43" s="7" t="str">
        <f t="shared" si="30"/>
        <v>F</v>
      </c>
      <c r="BG43" s="7">
        <v>4</v>
      </c>
      <c r="BH43" s="7">
        <v>6</v>
      </c>
      <c r="BI43" s="7">
        <v>10</v>
      </c>
      <c r="BJ43" s="7">
        <f t="shared" si="31"/>
        <v>20</v>
      </c>
      <c r="BK43" s="7">
        <f t="shared" si="32"/>
        <v>10</v>
      </c>
      <c r="BL43" s="7">
        <f t="shared" si="33"/>
        <v>1</v>
      </c>
      <c r="BM43" s="7" t="str">
        <f t="shared" si="34"/>
        <v>D</v>
      </c>
      <c r="BN43" s="7">
        <v>3</v>
      </c>
      <c r="BO43" s="7">
        <v>3</v>
      </c>
      <c r="BP43" s="7">
        <v>20</v>
      </c>
      <c r="BQ43" s="7">
        <f t="shared" si="35"/>
        <v>26</v>
      </c>
      <c r="BR43" s="7">
        <f t="shared" si="36"/>
        <v>6</v>
      </c>
      <c r="BS43" s="7">
        <f t="shared" si="37"/>
        <v>3</v>
      </c>
      <c r="BT43" s="7" t="str">
        <f t="shared" si="38"/>
        <v>B</v>
      </c>
      <c r="BU43" s="7">
        <f t="shared" si="39"/>
        <v>157</v>
      </c>
      <c r="BV43" s="7">
        <f t="shared" si="40"/>
        <v>0</v>
      </c>
      <c r="BW43" s="7" t="str">
        <f t="shared" si="41"/>
        <v>F</v>
      </c>
      <c r="BX43" s="7">
        <f t="shared" si="42"/>
        <v>42</v>
      </c>
    </row>
    <row r="44" spans="1:76" s="7" customFormat="1" x14ac:dyDescent="0.25">
      <c r="A44" s="8">
        <v>42</v>
      </c>
      <c r="B44" s="7" t="s">
        <v>83</v>
      </c>
      <c r="C44" s="7">
        <v>4</v>
      </c>
      <c r="F44" s="7">
        <f t="shared" si="0"/>
        <v>4</v>
      </c>
      <c r="G44" s="7">
        <f t="shared" si="1"/>
        <v>4</v>
      </c>
      <c r="H44" s="7">
        <f t="shared" si="2"/>
        <v>0</v>
      </c>
      <c r="I44" s="7" t="str">
        <f t="shared" si="43"/>
        <v>F</v>
      </c>
      <c r="J44" s="7">
        <v>5</v>
      </c>
      <c r="M44" s="7">
        <f t="shared" si="3"/>
        <v>5</v>
      </c>
      <c r="N44" s="7">
        <f t="shared" si="4"/>
        <v>5</v>
      </c>
      <c r="O44" s="7">
        <f t="shared" si="5"/>
        <v>0</v>
      </c>
      <c r="P44" s="7" t="str">
        <f t="shared" si="6"/>
        <v>F</v>
      </c>
      <c r="T44" s="7">
        <f t="shared" si="7"/>
        <v>0</v>
      </c>
      <c r="U44" s="7">
        <f t="shared" si="8"/>
        <v>0</v>
      </c>
      <c r="V44" s="7">
        <f t="shared" si="9"/>
        <v>0</v>
      </c>
      <c r="W44" s="7" t="str">
        <f t="shared" si="10"/>
        <v>F</v>
      </c>
      <c r="AA44" s="7">
        <f t="shared" si="11"/>
        <v>0</v>
      </c>
      <c r="AB44" s="7">
        <f t="shared" si="12"/>
        <v>0</v>
      </c>
      <c r="AC44" s="7">
        <f t="shared" si="13"/>
        <v>0</v>
      </c>
      <c r="AD44" s="7" t="str">
        <f t="shared" si="14"/>
        <v>F</v>
      </c>
      <c r="AH44" s="7">
        <f t="shared" si="15"/>
        <v>0</v>
      </c>
      <c r="AI44" s="7">
        <f t="shared" si="16"/>
        <v>0</v>
      </c>
      <c r="AJ44" s="7">
        <f t="shared" si="17"/>
        <v>0</v>
      </c>
      <c r="AK44" s="7" t="str">
        <f t="shared" si="18"/>
        <v>F</v>
      </c>
      <c r="AO44" s="7">
        <f t="shared" si="19"/>
        <v>0</v>
      </c>
      <c r="AP44" s="7">
        <f t="shared" si="20"/>
        <v>0</v>
      </c>
      <c r="AQ44" s="7">
        <f t="shared" si="21"/>
        <v>0</v>
      </c>
      <c r="AR44" s="7" t="str">
        <f t="shared" si="22"/>
        <v>F</v>
      </c>
      <c r="AV44" s="7">
        <f t="shared" si="23"/>
        <v>0</v>
      </c>
      <c r="AW44" s="7">
        <f t="shared" si="24"/>
        <v>0</v>
      </c>
      <c r="AX44" s="7">
        <f t="shared" si="25"/>
        <v>0</v>
      </c>
      <c r="AY44" s="7" t="str">
        <f t="shared" si="26"/>
        <v>F</v>
      </c>
      <c r="AZ44" s="7">
        <v>21</v>
      </c>
      <c r="BA44" s="7">
        <v>10</v>
      </c>
      <c r="BC44" s="7">
        <f t="shared" si="27"/>
        <v>31</v>
      </c>
      <c r="BD44" s="7">
        <f t="shared" si="28"/>
        <v>31</v>
      </c>
      <c r="BE44" s="7">
        <f t="shared" si="29"/>
        <v>0</v>
      </c>
      <c r="BF44" s="7" t="str">
        <f t="shared" si="30"/>
        <v>F</v>
      </c>
      <c r="BJ44" s="7">
        <f t="shared" si="31"/>
        <v>0</v>
      </c>
      <c r="BK44" s="7">
        <f t="shared" si="32"/>
        <v>0</v>
      </c>
      <c r="BL44" s="7">
        <f t="shared" si="33"/>
        <v>0</v>
      </c>
      <c r="BM44" s="7" t="str">
        <f t="shared" si="34"/>
        <v>F</v>
      </c>
      <c r="BQ44" s="7">
        <f t="shared" si="35"/>
        <v>0</v>
      </c>
      <c r="BR44" s="7">
        <f t="shared" si="36"/>
        <v>0</v>
      </c>
      <c r="BS44" s="7">
        <f t="shared" si="37"/>
        <v>0</v>
      </c>
      <c r="BT44" s="7" t="str">
        <f t="shared" si="38"/>
        <v>F</v>
      </c>
      <c r="BU44" s="7">
        <f t="shared" si="39"/>
        <v>40</v>
      </c>
      <c r="BV44" s="7">
        <f t="shared" si="40"/>
        <v>0</v>
      </c>
      <c r="BW44" s="7" t="str">
        <f t="shared" si="41"/>
        <v>F</v>
      </c>
      <c r="BX44" s="7">
        <f t="shared" si="42"/>
        <v>45</v>
      </c>
    </row>
    <row r="45" spans="1:76" s="7" customFormat="1" x14ac:dyDescent="0.25">
      <c r="A45" s="8">
        <v>43</v>
      </c>
      <c r="B45" s="7" t="s">
        <v>84</v>
      </c>
      <c r="C45" s="7">
        <v>10</v>
      </c>
      <c r="F45" s="7">
        <f t="shared" si="0"/>
        <v>10</v>
      </c>
      <c r="G45" s="7">
        <f t="shared" si="1"/>
        <v>10</v>
      </c>
      <c r="H45" s="7">
        <f t="shared" si="2"/>
        <v>0</v>
      </c>
      <c r="I45" s="7" t="str">
        <f t="shared" si="43"/>
        <v>F</v>
      </c>
      <c r="J45" s="7">
        <v>1</v>
      </c>
      <c r="M45" s="7">
        <f t="shared" si="3"/>
        <v>1</v>
      </c>
      <c r="N45" s="7">
        <f t="shared" si="4"/>
        <v>1</v>
      </c>
      <c r="O45" s="7">
        <f t="shared" si="5"/>
        <v>0</v>
      </c>
      <c r="P45" s="7" t="str">
        <f t="shared" si="6"/>
        <v>F</v>
      </c>
      <c r="Q45" s="7">
        <v>9</v>
      </c>
      <c r="R45" s="7">
        <v>12</v>
      </c>
      <c r="T45" s="7">
        <f t="shared" si="7"/>
        <v>21</v>
      </c>
      <c r="U45" s="7">
        <f t="shared" si="8"/>
        <v>21</v>
      </c>
      <c r="V45" s="7">
        <f t="shared" si="9"/>
        <v>0</v>
      </c>
      <c r="W45" s="7" t="str">
        <f t="shared" si="10"/>
        <v>F</v>
      </c>
      <c r="X45" s="7">
        <v>3</v>
      </c>
      <c r="Y45" s="7">
        <v>5</v>
      </c>
      <c r="AA45" s="7">
        <f t="shared" si="11"/>
        <v>8</v>
      </c>
      <c r="AB45" s="7">
        <f t="shared" si="12"/>
        <v>8</v>
      </c>
      <c r="AC45" s="7">
        <f t="shared" si="13"/>
        <v>0</v>
      </c>
      <c r="AD45" s="7" t="str">
        <f t="shared" si="14"/>
        <v>F</v>
      </c>
      <c r="AE45" s="7">
        <v>0</v>
      </c>
      <c r="AF45" s="7">
        <v>12</v>
      </c>
      <c r="AH45" s="7">
        <f t="shared" si="15"/>
        <v>12</v>
      </c>
      <c r="AI45" s="7">
        <f t="shared" si="16"/>
        <v>12</v>
      </c>
      <c r="AJ45" s="7">
        <f t="shared" si="17"/>
        <v>0</v>
      </c>
      <c r="AK45" s="7" t="str">
        <f t="shared" si="18"/>
        <v>F</v>
      </c>
      <c r="AL45" s="7">
        <v>8</v>
      </c>
      <c r="AM45" s="7">
        <v>13</v>
      </c>
      <c r="AO45" s="7">
        <f t="shared" si="19"/>
        <v>21</v>
      </c>
      <c r="AP45" s="7">
        <f t="shared" si="20"/>
        <v>21</v>
      </c>
      <c r="AQ45" s="7">
        <f t="shared" si="21"/>
        <v>0</v>
      </c>
      <c r="AR45" s="7" t="str">
        <f t="shared" si="22"/>
        <v>F</v>
      </c>
      <c r="AS45" s="7">
        <v>0</v>
      </c>
      <c r="AT45" s="7">
        <v>10</v>
      </c>
      <c r="AV45" s="7">
        <f t="shared" si="23"/>
        <v>10</v>
      </c>
      <c r="AW45" s="7">
        <f t="shared" si="24"/>
        <v>10</v>
      </c>
      <c r="AX45" s="7">
        <f t="shared" si="25"/>
        <v>0</v>
      </c>
      <c r="AY45" s="7" t="str">
        <f t="shared" si="26"/>
        <v>F</v>
      </c>
      <c r="AZ45" s="7">
        <v>17</v>
      </c>
      <c r="BA45" s="7">
        <v>14</v>
      </c>
      <c r="BC45" s="7">
        <f t="shared" si="27"/>
        <v>31</v>
      </c>
      <c r="BD45" s="7">
        <f t="shared" si="28"/>
        <v>31</v>
      </c>
      <c r="BE45" s="7">
        <f t="shared" si="29"/>
        <v>0</v>
      </c>
      <c r="BF45" s="7" t="str">
        <f t="shared" si="30"/>
        <v>F</v>
      </c>
      <c r="BG45" s="7">
        <v>3</v>
      </c>
      <c r="BH45" s="7">
        <v>9</v>
      </c>
      <c r="BI45" s="7">
        <v>15</v>
      </c>
      <c r="BJ45" s="7">
        <f t="shared" si="31"/>
        <v>27</v>
      </c>
      <c r="BK45" s="7">
        <f t="shared" si="32"/>
        <v>12</v>
      </c>
      <c r="BL45" s="7">
        <f t="shared" si="33"/>
        <v>3</v>
      </c>
      <c r="BM45" s="7" t="str">
        <f t="shared" si="34"/>
        <v>B</v>
      </c>
      <c r="BN45" s="7">
        <v>4</v>
      </c>
      <c r="BO45" s="7">
        <v>4</v>
      </c>
      <c r="BP45" s="7">
        <v>28</v>
      </c>
      <c r="BQ45" s="7">
        <f t="shared" si="35"/>
        <v>36</v>
      </c>
      <c r="BR45" s="7">
        <f t="shared" si="36"/>
        <v>8</v>
      </c>
      <c r="BS45" s="7">
        <f t="shared" si="37"/>
        <v>4</v>
      </c>
      <c r="BT45" s="7" t="str">
        <f t="shared" si="38"/>
        <v>A</v>
      </c>
      <c r="BU45" s="7">
        <f t="shared" si="39"/>
        <v>177</v>
      </c>
      <c r="BV45" s="7">
        <f t="shared" si="40"/>
        <v>0</v>
      </c>
      <c r="BW45" s="7" t="str">
        <f t="shared" si="41"/>
        <v>F</v>
      </c>
      <c r="BX45" s="7">
        <f t="shared" si="42"/>
        <v>39</v>
      </c>
    </row>
    <row r="46" spans="1:76" s="7" customFormat="1" x14ac:dyDescent="0.25">
      <c r="A46" s="8">
        <v>44</v>
      </c>
      <c r="B46" s="7" t="s">
        <v>85</v>
      </c>
      <c r="C46" s="7">
        <v>14</v>
      </c>
      <c r="F46" s="7">
        <f t="shared" si="0"/>
        <v>14</v>
      </c>
      <c r="G46" s="7">
        <f t="shared" si="1"/>
        <v>14</v>
      </c>
      <c r="H46" s="7">
        <f t="shared" si="2"/>
        <v>0</v>
      </c>
      <c r="I46" s="7" t="str">
        <f t="shared" si="43"/>
        <v>F</v>
      </c>
      <c r="J46" s="7">
        <v>1</v>
      </c>
      <c r="M46" s="7">
        <f t="shared" si="3"/>
        <v>1</v>
      </c>
      <c r="N46" s="7">
        <f t="shared" si="4"/>
        <v>1</v>
      </c>
      <c r="O46" s="7">
        <f t="shared" si="5"/>
        <v>0</v>
      </c>
      <c r="P46" s="7" t="str">
        <f t="shared" si="6"/>
        <v>F</v>
      </c>
      <c r="Q46" s="7">
        <v>7</v>
      </c>
      <c r="R46" s="7">
        <v>23</v>
      </c>
      <c r="T46" s="7">
        <f t="shared" si="7"/>
        <v>30</v>
      </c>
      <c r="U46" s="7">
        <f t="shared" si="8"/>
        <v>30</v>
      </c>
      <c r="V46" s="7">
        <f t="shared" si="9"/>
        <v>0</v>
      </c>
      <c r="W46" s="7" t="str">
        <f t="shared" si="10"/>
        <v>F</v>
      </c>
      <c r="X46" s="7">
        <v>4</v>
      </c>
      <c r="Y46" s="7">
        <v>6</v>
      </c>
      <c r="AA46" s="7">
        <f t="shared" si="11"/>
        <v>10</v>
      </c>
      <c r="AB46" s="7">
        <f t="shared" si="12"/>
        <v>10</v>
      </c>
      <c r="AC46" s="7">
        <f t="shared" si="13"/>
        <v>0</v>
      </c>
      <c r="AD46" s="7" t="str">
        <f t="shared" si="14"/>
        <v>F</v>
      </c>
      <c r="AE46" s="7">
        <v>0</v>
      </c>
      <c r="AF46" s="7">
        <v>13</v>
      </c>
      <c r="AH46" s="7">
        <f t="shared" si="15"/>
        <v>13</v>
      </c>
      <c r="AI46" s="7">
        <f t="shared" si="16"/>
        <v>13</v>
      </c>
      <c r="AJ46" s="7">
        <f t="shared" si="17"/>
        <v>0</v>
      </c>
      <c r="AK46" s="7" t="str">
        <f t="shared" si="18"/>
        <v>F</v>
      </c>
      <c r="AL46" s="7">
        <v>3</v>
      </c>
      <c r="AM46" s="7">
        <v>11</v>
      </c>
      <c r="AO46" s="7">
        <f t="shared" si="19"/>
        <v>14</v>
      </c>
      <c r="AP46" s="7">
        <f t="shared" si="20"/>
        <v>14</v>
      </c>
      <c r="AQ46" s="7">
        <f t="shared" si="21"/>
        <v>0</v>
      </c>
      <c r="AR46" s="7" t="str">
        <f t="shared" si="22"/>
        <v>F</v>
      </c>
      <c r="AS46" s="7">
        <v>0</v>
      </c>
      <c r="AT46" s="7">
        <v>14</v>
      </c>
      <c r="AV46" s="7">
        <f t="shared" si="23"/>
        <v>14</v>
      </c>
      <c r="AW46" s="7">
        <f t="shared" si="24"/>
        <v>14</v>
      </c>
      <c r="AX46" s="7">
        <f t="shared" si="25"/>
        <v>0</v>
      </c>
      <c r="AY46" s="7" t="str">
        <f t="shared" si="26"/>
        <v>F</v>
      </c>
      <c r="AZ46" s="7">
        <v>8</v>
      </c>
      <c r="BA46" s="7">
        <v>8</v>
      </c>
      <c r="BC46" s="7">
        <f t="shared" si="27"/>
        <v>16</v>
      </c>
      <c r="BD46" s="7">
        <f t="shared" si="28"/>
        <v>16</v>
      </c>
      <c r="BE46" s="7">
        <f t="shared" si="29"/>
        <v>0</v>
      </c>
      <c r="BF46" s="7" t="str">
        <f t="shared" si="30"/>
        <v>F</v>
      </c>
      <c r="BG46" s="7">
        <v>4</v>
      </c>
      <c r="BH46" s="7">
        <v>5</v>
      </c>
      <c r="BI46" s="7">
        <v>10</v>
      </c>
      <c r="BJ46" s="7">
        <f t="shared" si="31"/>
        <v>19</v>
      </c>
      <c r="BK46" s="7">
        <f t="shared" si="32"/>
        <v>9</v>
      </c>
      <c r="BL46" s="7">
        <f t="shared" si="33"/>
        <v>1</v>
      </c>
      <c r="BM46" s="7" t="str">
        <f t="shared" si="34"/>
        <v>D</v>
      </c>
      <c r="BN46" s="7">
        <v>3</v>
      </c>
      <c r="BO46" s="7">
        <v>5</v>
      </c>
      <c r="BP46" s="7">
        <v>28</v>
      </c>
      <c r="BQ46" s="7">
        <f t="shared" si="35"/>
        <v>36</v>
      </c>
      <c r="BR46" s="7">
        <f t="shared" si="36"/>
        <v>8</v>
      </c>
      <c r="BS46" s="7">
        <f t="shared" si="37"/>
        <v>4</v>
      </c>
      <c r="BT46" s="7" t="str">
        <f t="shared" si="38"/>
        <v>A</v>
      </c>
      <c r="BU46" s="7">
        <f t="shared" si="39"/>
        <v>167</v>
      </c>
      <c r="BV46" s="7">
        <f t="shared" si="40"/>
        <v>0</v>
      </c>
      <c r="BW46" s="7" t="str">
        <f t="shared" si="41"/>
        <v>F</v>
      </c>
      <c r="BX46" s="7">
        <f t="shared" si="42"/>
        <v>40</v>
      </c>
    </row>
    <row r="47" spans="1:76" s="7" customFormat="1" x14ac:dyDescent="0.25">
      <c r="A47" s="8">
        <v>45</v>
      </c>
      <c r="B47" s="7" t="s">
        <v>86</v>
      </c>
      <c r="C47" s="7">
        <v>17</v>
      </c>
      <c r="F47" s="7">
        <f t="shared" si="0"/>
        <v>17</v>
      </c>
      <c r="G47" s="7">
        <f t="shared" si="1"/>
        <v>17</v>
      </c>
      <c r="H47" s="7">
        <f t="shared" si="2"/>
        <v>0</v>
      </c>
      <c r="I47" s="7" t="str">
        <f t="shared" si="43"/>
        <v>F</v>
      </c>
      <c r="J47" s="7">
        <v>3</v>
      </c>
      <c r="M47" s="7">
        <f t="shared" si="3"/>
        <v>3</v>
      </c>
      <c r="N47" s="7">
        <f t="shared" si="4"/>
        <v>3</v>
      </c>
      <c r="O47" s="7">
        <f t="shared" si="5"/>
        <v>0</v>
      </c>
      <c r="P47" s="7" t="str">
        <f t="shared" si="6"/>
        <v>F</v>
      </c>
      <c r="Q47" s="7">
        <v>8</v>
      </c>
      <c r="R47" s="7">
        <v>9</v>
      </c>
      <c r="T47" s="7">
        <f t="shared" si="7"/>
        <v>17</v>
      </c>
      <c r="U47" s="7">
        <f t="shared" si="8"/>
        <v>17</v>
      </c>
      <c r="V47" s="7">
        <f t="shared" si="9"/>
        <v>0</v>
      </c>
      <c r="W47" s="7" t="str">
        <f t="shared" si="10"/>
        <v>F</v>
      </c>
      <c r="X47" s="7">
        <v>1</v>
      </c>
      <c r="Y47" s="7">
        <v>11</v>
      </c>
      <c r="AA47" s="7">
        <f t="shared" si="11"/>
        <v>12</v>
      </c>
      <c r="AB47" s="7">
        <f t="shared" si="12"/>
        <v>12</v>
      </c>
      <c r="AC47" s="7">
        <f t="shared" si="13"/>
        <v>0</v>
      </c>
      <c r="AD47" s="7" t="str">
        <f t="shared" si="14"/>
        <v>F</v>
      </c>
      <c r="AE47" s="7">
        <v>2</v>
      </c>
      <c r="AF47" s="7">
        <v>5</v>
      </c>
      <c r="AH47" s="7">
        <f t="shared" si="15"/>
        <v>7</v>
      </c>
      <c r="AI47" s="7">
        <f t="shared" si="16"/>
        <v>7</v>
      </c>
      <c r="AJ47" s="7">
        <f t="shared" si="17"/>
        <v>0</v>
      </c>
      <c r="AK47" s="7" t="str">
        <f t="shared" si="18"/>
        <v>F</v>
      </c>
      <c r="AL47" s="7">
        <v>10</v>
      </c>
      <c r="AM47" s="7">
        <v>11</v>
      </c>
      <c r="AO47" s="7">
        <f t="shared" si="19"/>
        <v>21</v>
      </c>
      <c r="AP47" s="7">
        <f t="shared" si="20"/>
        <v>21</v>
      </c>
      <c r="AQ47" s="7">
        <f t="shared" si="21"/>
        <v>0</v>
      </c>
      <c r="AR47" s="7" t="str">
        <f t="shared" si="22"/>
        <v>F</v>
      </c>
      <c r="AS47" s="7">
        <v>3</v>
      </c>
      <c r="AT47" s="7">
        <v>12</v>
      </c>
      <c r="AV47" s="7">
        <f t="shared" si="23"/>
        <v>15</v>
      </c>
      <c r="AW47" s="7">
        <f t="shared" si="24"/>
        <v>15</v>
      </c>
      <c r="AX47" s="7">
        <f t="shared" si="25"/>
        <v>0</v>
      </c>
      <c r="AY47" s="7" t="str">
        <f t="shared" si="26"/>
        <v>F</v>
      </c>
      <c r="AZ47" s="7">
        <v>10</v>
      </c>
      <c r="BA47" s="7">
        <v>9</v>
      </c>
      <c r="BC47" s="7">
        <f t="shared" si="27"/>
        <v>19</v>
      </c>
      <c r="BD47" s="7">
        <f t="shared" si="28"/>
        <v>19</v>
      </c>
      <c r="BE47" s="7">
        <f t="shared" si="29"/>
        <v>0</v>
      </c>
      <c r="BF47" s="7" t="str">
        <f t="shared" si="30"/>
        <v>F</v>
      </c>
      <c r="BG47" s="7">
        <v>1</v>
      </c>
      <c r="BH47" s="7">
        <v>7</v>
      </c>
      <c r="BI47" s="7">
        <v>10</v>
      </c>
      <c r="BJ47" s="7">
        <f t="shared" si="31"/>
        <v>18</v>
      </c>
      <c r="BK47" s="7">
        <f t="shared" si="32"/>
        <v>8</v>
      </c>
      <c r="BL47" s="7">
        <f t="shared" si="33"/>
        <v>1</v>
      </c>
      <c r="BM47" s="7" t="str">
        <f t="shared" si="34"/>
        <v>D</v>
      </c>
      <c r="BN47" s="7">
        <v>8</v>
      </c>
      <c r="BO47" s="7">
        <v>3</v>
      </c>
      <c r="BP47" s="7">
        <v>20</v>
      </c>
      <c r="BQ47" s="7">
        <f t="shared" si="35"/>
        <v>31</v>
      </c>
      <c r="BR47" s="7">
        <f t="shared" si="36"/>
        <v>11</v>
      </c>
      <c r="BS47" s="7">
        <f t="shared" si="37"/>
        <v>3.5</v>
      </c>
      <c r="BT47" s="7" t="str">
        <f t="shared" si="38"/>
        <v>A-</v>
      </c>
      <c r="BU47" s="7">
        <f t="shared" si="39"/>
        <v>160</v>
      </c>
      <c r="BV47" s="7">
        <f t="shared" si="40"/>
        <v>0</v>
      </c>
      <c r="BW47" s="7" t="str">
        <f t="shared" si="41"/>
        <v>F</v>
      </c>
      <c r="BX47" s="7">
        <f t="shared" si="42"/>
        <v>41</v>
      </c>
    </row>
    <row r="48" spans="1:76" s="7" customFormat="1" x14ac:dyDescent="0.25">
      <c r="A48" s="8">
        <v>46</v>
      </c>
      <c r="B48" s="7" t="s">
        <v>87</v>
      </c>
      <c r="C48" s="7">
        <v>15</v>
      </c>
      <c r="F48" s="7">
        <f t="shared" si="0"/>
        <v>15</v>
      </c>
      <c r="G48" s="7">
        <f t="shared" si="1"/>
        <v>15</v>
      </c>
      <c r="H48" s="7">
        <f t="shared" si="2"/>
        <v>0</v>
      </c>
      <c r="I48" s="7" t="str">
        <f t="shared" si="43"/>
        <v>F</v>
      </c>
      <c r="J48" s="7">
        <v>2</v>
      </c>
      <c r="M48" s="7">
        <f t="shared" si="3"/>
        <v>2</v>
      </c>
      <c r="N48" s="7">
        <f t="shared" si="4"/>
        <v>2</v>
      </c>
      <c r="O48" s="7">
        <f t="shared" si="5"/>
        <v>0</v>
      </c>
      <c r="P48" s="7" t="str">
        <f t="shared" si="6"/>
        <v>F</v>
      </c>
      <c r="Q48" s="7">
        <v>21</v>
      </c>
      <c r="R48" s="7">
        <v>5</v>
      </c>
      <c r="T48" s="7">
        <f t="shared" si="7"/>
        <v>26</v>
      </c>
      <c r="U48" s="7">
        <f t="shared" si="8"/>
        <v>26</v>
      </c>
      <c r="V48" s="7">
        <f t="shared" si="9"/>
        <v>0</v>
      </c>
      <c r="W48" s="7" t="str">
        <f t="shared" si="10"/>
        <v>F</v>
      </c>
      <c r="X48" s="7">
        <v>9</v>
      </c>
      <c r="Y48" s="7">
        <v>10</v>
      </c>
      <c r="AA48" s="7">
        <f t="shared" si="11"/>
        <v>19</v>
      </c>
      <c r="AB48" s="7">
        <f t="shared" si="12"/>
        <v>19</v>
      </c>
      <c r="AC48" s="7">
        <f t="shared" si="13"/>
        <v>1</v>
      </c>
      <c r="AD48" s="7" t="str">
        <f t="shared" si="14"/>
        <v>D</v>
      </c>
      <c r="AE48" s="7">
        <v>3</v>
      </c>
      <c r="AF48" s="7">
        <v>9</v>
      </c>
      <c r="AH48" s="7">
        <f t="shared" si="15"/>
        <v>12</v>
      </c>
      <c r="AI48" s="7">
        <f t="shared" si="16"/>
        <v>12</v>
      </c>
      <c r="AJ48" s="7">
        <f t="shared" si="17"/>
        <v>0</v>
      </c>
      <c r="AK48" s="7" t="str">
        <f t="shared" si="18"/>
        <v>F</v>
      </c>
      <c r="AL48" s="7">
        <v>7</v>
      </c>
      <c r="AM48" s="7">
        <v>13</v>
      </c>
      <c r="AO48" s="7">
        <f t="shared" si="19"/>
        <v>20</v>
      </c>
      <c r="AP48" s="7">
        <f t="shared" si="20"/>
        <v>20</v>
      </c>
      <c r="AQ48" s="7">
        <f t="shared" si="21"/>
        <v>0</v>
      </c>
      <c r="AR48" s="7" t="str">
        <f t="shared" si="22"/>
        <v>F</v>
      </c>
      <c r="AS48" s="7">
        <v>11</v>
      </c>
      <c r="AT48" s="7">
        <v>14</v>
      </c>
      <c r="AV48" s="7">
        <f t="shared" si="23"/>
        <v>25</v>
      </c>
      <c r="AW48" s="7">
        <f t="shared" si="24"/>
        <v>25</v>
      </c>
      <c r="AX48" s="7">
        <f t="shared" si="25"/>
        <v>0</v>
      </c>
      <c r="AY48" s="7" t="str">
        <f t="shared" si="26"/>
        <v>F</v>
      </c>
      <c r="AZ48" s="7">
        <v>14</v>
      </c>
      <c r="BA48" s="7">
        <v>11</v>
      </c>
      <c r="BC48" s="7">
        <f t="shared" si="27"/>
        <v>25</v>
      </c>
      <c r="BD48" s="7">
        <f t="shared" si="28"/>
        <v>25</v>
      </c>
      <c r="BE48" s="7">
        <f t="shared" si="29"/>
        <v>0</v>
      </c>
      <c r="BF48" s="7" t="str">
        <f t="shared" si="30"/>
        <v>F</v>
      </c>
      <c r="BG48" s="7">
        <v>5</v>
      </c>
      <c r="BH48" s="7">
        <v>8</v>
      </c>
      <c r="BI48" s="7">
        <v>15</v>
      </c>
      <c r="BJ48" s="7">
        <f t="shared" si="31"/>
        <v>28</v>
      </c>
      <c r="BK48" s="7">
        <f t="shared" si="32"/>
        <v>13</v>
      </c>
      <c r="BL48" s="7">
        <f t="shared" si="33"/>
        <v>3</v>
      </c>
      <c r="BM48" s="7" t="str">
        <f t="shared" si="34"/>
        <v>B</v>
      </c>
      <c r="BN48" s="7">
        <v>4</v>
      </c>
      <c r="BO48" s="7">
        <v>7</v>
      </c>
      <c r="BP48" s="7">
        <v>28</v>
      </c>
      <c r="BQ48" s="7">
        <f t="shared" si="35"/>
        <v>39</v>
      </c>
      <c r="BR48" s="7">
        <f t="shared" si="36"/>
        <v>11</v>
      </c>
      <c r="BS48" s="7">
        <f t="shared" si="37"/>
        <v>4</v>
      </c>
      <c r="BT48" s="7" t="str">
        <f t="shared" si="38"/>
        <v>A</v>
      </c>
      <c r="BU48" s="7">
        <f t="shared" si="39"/>
        <v>211</v>
      </c>
      <c r="BV48" s="7">
        <f t="shared" si="40"/>
        <v>0</v>
      </c>
      <c r="BW48" s="7" t="str">
        <f t="shared" si="41"/>
        <v>F</v>
      </c>
      <c r="BX48" s="7">
        <f t="shared" si="42"/>
        <v>35</v>
      </c>
    </row>
    <row r="49" spans="1:76" s="7" customFormat="1" x14ac:dyDescent="0.25">
      <c r="A49" s="8">
        <v>47</v>
      </c>
      <c r="B49" s="7" t="s">
        <v>88</v>
      </c>
      <c r="C49" s="7">
        <v>33</v>
      </c>
      <c r="F49" s="7">
        <f t="shared" si="0"/>
        <v>33</v>
      </c>
      <c r="G49" s="7">
        <f t="shared" si="1"/>
        <v>33</v>
      </c>
      <c r="H49" s="7">
        <f t="shared" si="2"/>
        <v>1</v>
      </c>
      <c r="I49" s="7" t="str">
        <f t="shared" si="43"/>
        <v>D</v>
      </c>
      <c r="J49" s="7">
        <v>5</v>
      </c>
      <c r="M49" s="7">
        <f t="shared" si="3"/>
        <v>5</v>
      </c>
      <c r="N49" s="7">
        <f t="shared" si="4"/>
        <v>5</v>
      </c>
      <c r="O49" s="7">
        <f t="shared" si="5"/>
        <v>0</v>
      </c>
      <c r="P49" s="7" t="str">
        <f t="shared" si="6"/>
        <v>F</v>
      </c>
      <c r="Q49" s="7">
        <v>14</v>
      </c>
      <c r="R49" s="7">
        <v>20</v>
      </c>
      <c r="T49" s="7">
        <f t="shared" si="7"/>
        <v>34</v>
      </c>
      <c r="U49" s="7">
        <f t="shared" si="8"/>
        <v>34</v>
      </c>
      <c r="V49" s="7">
        <f t="shared" si="9"/>
        <v>1</v>
      </c>
      <c r="W49" s="7" t="str">
        <f t="shared" si="10"/>
        <v>D</v>
      </c>
      <c r="X49" s="7">
        <v>10</v>
      </c>
      <c r="Y49" s="7">
        <v>11</v>
      </c>
      <c r="AA49" s="7">
        <f t="shared" si="11"/>
        <v>21</v>
      </c>
      <c r="AB49" s="7">
        <f t="shared" si="12"/>
        <v>21</v>
      </c>
      <c r="AC49" s="7">
        <f t="shared" si="13"/>
        <v>2</v>
      </c>
      <c r="AD49" s="7" t="str">
        <f t="shared" si="14"/>
        <v>C</v>
      </c>
      <c r="AE49" s="7">
        <v>14</v>
      </c>
      <c r="AF49" s="7">
        <v>8</v>
      </c>
      <c r="AH49" s="7">
        <f t="shared" si="15"/>
        <v>22</v>
      </c>
      <c r="AI49" s="7">
        <f t="shared" si="16"/>
        <v>22</v>
      </c>
      <c r="AJ49" s="7">
        <f t="shared" si="17"/>
        <v>0</v>
      </c>
      <c r="AK49" s="7" t="str">
        <f t="shared" si="18"/>
        <v>F</v>
      </c>
      <c r="AL49" s="7">
        <v>18</v>
      </c>
      <c r="AM49" s="7">
        <v>13</v>
      </c>
      <c r="AO49" s="7">
        <f t="shared" si="19"/>
        <v>31</v>
      </c>
      <c r="AP49" s="7">
        <f t="shared" si="20"/>
        <v>31</v>
      </c>
      <c r="AQ49" s="7">
        <f t="shared" si="21"/>
        <v>0</v>
      </c>
      <c r="AR49" s="7" t="str">
        <f t="shared" si="22"/>
        <v>F</v>
      </c>
      <c r="AS49" s="7">
        <v>6</v>
      </c>
      <c r="AT49" s="7">
        <v>11</v>
      </c>
      <c r="AV49" s="7">
        <f t="shared" si="23"/>
        <v>17</v>
      </c>
      <c r="AW49" s="7">
        <f t="shared" si="24"/>
        <v>17</v>
      </c>
      <c r="AX49" s="7">
        <f t="shared" si="25"/>
        <v>0</v>
      </c>
      <c r="AY49" s="7" t="str">
        <f t="shared" si="26"/>
        <v>F</v>
      </c>
      <c r="AZ49" s="7">
        <v>18</v>
      </c>
      <c r="BA49" s="7">
        <v>15</v>
      </c>
      <c r="BC49" s="7">
        <f t="shared" si="27"/>
        <v>33</v>
      </c>
      <c r="BD49" s="7">
        <f t="shared" si="28"/>
        <v>33</v>
      </c>
      <c r="BE49" s="7">
        <f t="shared" si="29"/>
        <v>1</v>
      </c>
      <c r="BF49" s="7" t="str">
        <f t="shared" si="30"/>
        <v>D</v>
      </c>
      <c r="BG49" s="7">
        <v>4</v>
      </c>
      <c r="BH49" s="7">
        <v>7</v>
      </c>
      <c r="BI49" s="7">
        <v>15</v>
      </c>
      <c r="BJ49" s="7">
        <f t="shared" si="31"/>
        <v>26</v>
      </c>
      <c r="BK49" s="7">
        <f t="shared" si="32"/>
        <v>11</v>
      </c>
      <c r="BL49" s="7">
        <f t="shared" si="33"/>
        <v>3</v>
      </c>
      <c r="BM49" s="7" t="str">
        <f t="shared" si="34"/>
        <v>B</v>
      </c>
      <c r="BN49" s="7">
        <v>6</v>
      </c>
      <c r="BO49" s="7">
        <v>6</v>
      </c>
      <c r="BP49" s="7">
        <v>30</v>
      </c>
      <c r="BQ49" s="7">
        <f t="shared" si="35"/>
        <v>42</v>
      </c>
      <c r="BR49" s="7">
        <f t="shared" si="36"/>
        <v>12</v>
      </c>
      <c r="BS49" s="7">
        <f t="shared" si="37"/>
        <v>5</v>
      </c>
      <c r="BT49" s="7" t="str">
        <f t="shared" si="38"/>
        <v>A+</v>
      </c>
      <c r="BU49" s="7">
        <f t="shared" si="39"/>
        <v>264</v>
      </c>
      <c r="BV49" s="7">
        <f t="shared" si="40"/>
        <v>0</v>
      </c>
      <c r="BW49" s="7" t="str">
        <f t="shared" si="41"/>
        <v>F</v>
      </c>
      <c r="BX49" s="7">
        <f t="shared" si="42"/>
        <v>19</v>
      </c>
    </row>
    <row r="50" spans="1:76" s="7" customFormat="1" x14ac:dyDescent="0.25">
      <c r="A50" s="8">
        <v>48</v>
      </c>
      <c r="B50" s="7" t="s">
        <v>89</v>
      </c>
      <c r="C50" s="7">
        <v>57</v>
      </c>
      <c r="F50" s="7">
        <f t="shared" si="0"/>
        <v>57</v>
      </c>
      <c r="G50" s="7">
        <f t="shared" si="1"/>
        <v>57</v>
      </c>
      <c r="H50" s="7">
        <f t="shared" si="2"/>
        <v>3</v>
      </c>
      <c r="I50" s="7" t="str">
        <f t="shared" si="43"/>
        <v>B</v>
      </c>
      <c r="J50" s="7">
        <v>16</v>
      </c>
      <c r="M50" s="7">
        <f t="shared" si="3"/>
        <v>16</v>
      </c>
      <c r="N50" s="7">
        <f t="shared" si="4"/>
        <v>16</v>
      </c>
      <c r="O50" s="7">
        <f t="shared" si="5"/>
        <v>0</v>
      </c>
      <c r="P50" s="7" t="str">
        <f t="shared" si="6"/>
        <v>F</v>
      </c>
      <c r="Q50" s="7">
        <v>41</v>
      </c>
      <c r="R50" s="7">
        <v>22</v>
      </c>
      <c r="T50" s="7">
        <f t="shared" si="7"/>
        <v>63</v>
      </c>
      <c r="U50" s="7">
        <f t="shared" si="8"/>
        <v>63</v>
      </c>
      <c r="V50" s="7">
        <f t="shared" si="9"/>
        <v>3.5</v>
      </c>
      <c r="W50" s="7" t="str">
        <f t="shared" si="10"/>
        <v>A-</v>
      </c>
      <c r="X50" s="7">
        <v>31</v>
      </c>
      <c r="Y50" s="7">
        <v>10</v>
      </c>
      <c r="AA50" s="7">
        <f t="shared" si="11"/>
        <v>41</v>
      </c>
      <c r="AB50" s="7">
        <f t="shared" si="12"/>
        <v>41</v>
      </c>
      <c r="AC50" s="7">
        <f t="shared" si="13"/>
        <v>5</v>
      </c>
      <c r="AD50" s="7" t="str">
        <f t="shared" si="14"/>
        <v>A+</v>
      </c>
      <c r="AE50" s="7">
        <v>47</v>
      </c>
      <c r="AF50" s="7">
        <v>15</v>
      </c>
      <c r="AH50" s="7">
        <f t="shared" si="15"/>
        <v>62</v>
      </c>
      <c r="AI50" s="7">
        <f t="shared" si="16"/>
        <v>62</v>
      </c>
      <c r="AJ50" s="7">
        <f t="shared" si="17"/>
        <v>3.5</v>
      </c>
      <c r="AK50" s="7" t="str">
        <f t="shared" si="18"/>
        <v>A-</v>
      </c>
      <c r="AL50" s="7">
        <v>50</v>
      </c>
      <c r="AM50" s="7">
        <v>21</v>
      </c>
      <c r="AO50" s="7">
        <f t="shared" si="19"/>
        <v>71</v>
      </c>
      <c r="AP50" s="7">
        <f t="shared" si="20"/>
        <v>71</v>
      </c>
      <c r="AQ50" s="7">
        <f t="shared" si="21"/>
        <v>4</v>
      </c>
      <c r="AR50" s="7" t="str">
        <f t="shared" si="22"/>
        <v>A</v>
      </c>
      <c r="AS50" s="7">
        <v>36</v>
      </c>
      <c r="AT50" s="7">
        <v>18</v>
      </c>
      <c r="AV50" s="7">
        <f t="shared" si="23"/>
        <v>54</v>
      </c>
      <c r="AW50" s="7">
        <f t="shared" si="24"/>
        <v>54</v>
      </c>
      <c r="AX50" s="7">
        <f t="shared" si="25"/>
        <v>3</v>
      </c>
      <c r="AY50" s="7" t="str">
        <f t="shared" si="26"/>
        <v>B</v>
      </c>
      <c r="AZ50" s="7">
        <v>42</v>
      </c>
      <c r="BA50" s="7">
        <v>16</v>
      </c>
      <c r="BC50" s="7">
        <f t="shared" si="27"/>
        <v>58</v>
      </c>
      <c r="BD50" s="7">
        <f t="shared" si="28"/>
        <v>58</v>
      </c>
      <c r="BE50" s="7">
        <f t="shared" si="29"/>
        <v>3</v>
      </c>
      <c r="BF50" s="7" t="str">
        <f t="shared" si="30"/>
        <v>B</v>
      </c>
      <c r="BG50" s="7">
        <v>10</v>
      </c>
      <c r="BH50" s="7">
        <v>12</v>
      </c>
      <c r="BI50" s="7">
        <v>25</v>
      </c>
      <c r="BJ50" s="7">
        <f t="shared" si="31"/>
        <v>47</v>
      </c>
      <c r="BK50" s="7">
        <f t="shared" si="32"/>
        <v>22</v>
      </c>
      <c r="BL50" s="7">
        <f t="shared" si="33"/>
        <v>5</v>
      </c>
      <c r="BM50" s="7" t="str">
        <f t="shared" si="34"/>
        <v>A+</v>
      </c>
      <c r="BN50" s="7">
        <v>9</v>
      </c>
      <c r="BO50" s="7">
        <v>6</v>
      </c>
      <c r="BP50" s="7">
        <v>20</v>
      </c>
      <c r="BQ50" s="7">
        <f t="shared" si="35"/>
        <v>35</v>
      </c>
      <c r="BR50" s="7">
        <f t="shared" si="36"/>
        <v>15</v>
      </c>
      <c r="BS50" s="7">
        <f t="shared" si="37"/>
        <v>4</v>
      </c>
      <c r="BT50" s="7" t="str">
        <f t="shared" si="38"/>
        <v>A</v>
      </c>
      <c r="BU50" s="7">
        <f t="shared" si="39"/>
        <v>504</v>
      </c>
      <c r="BV50" s="7">
        <f t="shared" si="40"/>
        <v>0</v>
      </c>
      <c r="BW50" s="7" t="str">
        <f t="shared" si="41"/>
        <v>F</v>
      </c>
      <c r="BX50" s="7">
        <f t="shared" si="42"/>
        <v>6</v>
      </c>
    </row>
    <row r="51" spans="1:76" s="7" customFormat="1" x14ac:dyDescent="0.25">
      <c r="A51" s="8"/>
    </row>
    <row r="52" spans="1:76" x14ac:dyDescent="0.25">
      <c r="M52" s="7"/>
      <c r="AF52" s="7"/>
    </row>
  </sheetData>
  <mergeCells count="13">
    <mergeCell ref="A1:BY1"/>
    <mergeCell ref="C4:I4"/>
    <mergeCell ref="J4:P4"/>
    <mergeCell ref="Q4:W4"/>
    <mergeCell ref="X4:AD4"/>
    <mergeCell ref="AE4:AK4"/>
    <mergeCell ref="AL4:AR4"/>
    <mergeCell ref="AS4:AY4"/>
    <mergeCell ref="A2:BY2"/>
    <mergeCell ref="A3:BY3"/>
    <mergeCell ref="AZ4:BF4"/>
    <mergeCell ref="BG4:BM4"/>
    <mergeCell ref="BN4:BT4"/>
  </mergeCells>
  <pageMargins left="0.25" right="0.25" top="0.75" bottom="0.75" header="0.3" footer="0.3"/>
  <pageSetup paperSize="9" scale="5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L28"/>
  <sheetViews>
    <sheetView tabSelected="1" topLeftCell="A7" workbookViewId="0">
      <selection activeCell="K7" sqref="K7"/>
    </sheetView>
  </sheetViews>
  <sheetFormatPr defaultRowHeight="15" x14ac:dyDescent="0.25"/>
  <cols>
    <col min="3" max="3" width="22" customWidth="1"/>
    <col min="4" max="4" width="13.85546875" customWidth="1"/>
    <col min="5" max="5" width="8.7109375" customWidth="1"/>
    <col min="7" max="7" width="14.85546875" customWidth="1"/>
  </cols>
  <sheetData>
    <row r="1" spans="3:12" ht="15.75" thickBot="1" x14ac:dyDescent="0.3"/>
    <row r="2" spans="3:12" ht="15" customHeight="1" x14ac:dyDescent="0.25">
      <c r="C2" s="45" t="s">
        <v>91</v>
      </c>
      <c r="D2" s="46"/>
      <c r="E2" s="46"/>
      <c r="F2" s="46"/>
      <c r="G2" s="46"/>
      <c r="H2" s="46"/>
      <c r="I2" s="46"/>
      <c r="J2" s="46"/>
      <c r="K2" s="46"/>
      <c r="L2" s="47"/>
    </row>
    <row r="3" spans="3:12" ht="27" customHeight="1" x14ac:dyDescent="0.25">
      <c r="C3" s="48"/>
      <c r="D3" s="49"/>
      <c r="E3" s="49"/>
      <c r="F3" s="49"/>
      <c r="G3" s="49"/>
      <c r="H3" s="49"/>
      <c r="I3" s="49"/>
      <c r="J3" s="49"/>
      <c r="K3" s="49"/>
      <c r="L3" s="50"/>
    </row>
    <row r="4" spans="3:12" ht="20.45" customHeight="1" x14ac:dyDescent="0.25">
      <c r="C4" s="48"/>
      <c r="D4" s="49"/>
      <c r="E4" s="49"/>
      <c r="F4" s="49"/>
      <c r="G4" s="49"/>
      <c r="H4" s="49"/>
      <c r="I4" s="49"/>
      <c r="J4" s="49"/>
      <c r="K4" s="49"/>
      <c r="L4" s="50"/>
    </row>
    <row r="5" spans="3:12" ht="15.75" thickBot="1" x14ac:dyDescent="0.3">
      <c r="C5" s="51"/>
      <c r="D5" s="52"/>
      <c r="E5" s="52"/>
      <c r="F5" s="52"/>
      <c r="G5" s="52"/>
      <c r="H5" s="52"/>
      <c r="I5" s="52"/>
      <c r="J5" s="52"/>
      <c r="K5" s="52"/>
      <c r="L5" s="53"/>
    </row>
    <row r="6" spans="3:12" ht="19.5" thickBot="1" x14ac:dyDescent="0.35">
      <c r="C6" s="29" t="s">
        <v>25</v>
      </c>
      <c r="D6" s="43" t="str">
        <f>VLOOKUP(K6,Sheet1!A:BY,2,0)</f>
        <v>Md Emon Hossain</v>
      </c>
      <c r="E6" s="44"/>
      <c r="F6" s="22"/>
      <c r="G6" s="21"/>
      <c r="H6" s="22"/>
      <c r="I6" s="39" t="s">
        <v>24</v>
      </c>
      <c r="J6" s="40"/>
      <c r="K6" s="41">
        <v>4</v>
      </c>
      <c r="L6" s="42"/>
    </row>
    <row r="7" spans="3:12" ht="15.75" thickBot="1" x14ac:dyDescent="0.3">
      <c r="C7" s="23"/>
      <c r="D7" s="22"/>
      <c r="E7" s="22"/>
      <c r="F7" s="22"/>
      <c r="G7" s="22"/>
      <c r="H7" s="22"/>
      <c r="I7" s="22"/>
      <c r="J7" s="22"/>
      <c r="K7" s="24"/>
      <c r="L7" s="25"/>
    </row>
    <row r="8" spans="3:12" ht="35.450000000000003" customHeight="1" thickBot="1" x14ac:dyDescent="0.3">
      <c r="C8" s="10" t="s">
        <v>23</v>
      </c>
      <c r="D8" s="13" t="s">
        <v>41</v>
      </c>
      <c r="E8" s="11" t="s">
        <v>42</v>
      </c>
      <c r="F8" s="10" t="s">
        <v>43</v>
      </c>
      <c r="G8" s="10" t="s">
        <v>35</v>
      </c>
      <c r="H8" s="13" t="s">
        <v>37</v>
      </c>
      <c r="I8" s="10" t="s">
        <v>22</v>
      </c>
      <c r="J8" s="13" t="s">
        <v>36</v>
      </c>
      <c r="K8" s="10" t="s">
        <v>21</v>
      </c>
      <c r="L8" s="14" t="s">
        <v>22</v>
      </c>
    </row>
    <row r="9" spans="3:12" ht="24.6" customHeight="1" thickBot="1" x14ac:dyDescent="0.35">
      <c r="C9" s="19" t="s">
        <v>27</v>
      </c>
      <c r="D9" s="20">
        <f>VLOOKUP(K6,Sheet1!A:BY,3,0)</f>
        <v>64</v>
      </c>
      <c r="E9" s="20">
        <f>VLOOKUP(K6,Sheet1!A:BY,4,0)</f>
        <v>0</v>
      </c>
      <c r="F9" s="20">
        <f>VLOOKUP(K6,Sheet1!A:BY,5,0)</f>
        <v>0</v>
      </c>
      <c r="G9" s="20">
        <f>VLOOKUP(K6,Sheet1!A:BY,6,0)</f>
        <v>64</v>
      </c>
      <c r="H9" s="20">
        <f>VLOOKUP(K6,Sheet1!A:BY,8,0)</f>
        <v>3.5</v>
      </c>
      <c r="I9" s="20" t="str">
        <f>VLOOKUP(K6,Sheet1!A:BY,9,0)</f>
        <v>A-</v>
      </c>
      <c r="J9" s="61">
        <f>VLOOKUP(K6,Sheet1!A:BY,73,0)</f>
        <v>514</v>
      </c>
      <c r="K9" s="58">
        <f>VLOOKUP(K6,Sheet1!A:BY,74,0)</f>
        <v>0</v>
      </c>
      <c r="L9" s="58" t="str">
        <f>VLOOKUP(K6,Sheet1!A:BY,75,0)</f>
        <v>F</v>
      </c>
    </row>
    <row r="10" spans="3:12" ht="22.9" customHeight="1" thickBot="1" x14ac:dyDescent="0.35">
      <c r="C10" s="19" t="s">
        <v>28</v>
      </c>
      <c r="D10" s="20">
        <f>VLOOKUP(K6,Sheet1!A:BY,10,0)</f>
        <v>12</v>
      </c>
      <c r="E10" s="20">
        <f>VLOOKUP(K6,Sheet1!A:BY,11,0)</f>
        <v>0</v>
      </c>
      <c r="F10" s="20">
        <f>VLOOKUP(K6,Sheet1!A:BY,12,0)</f>
        <v>0</v>
      </c>
      <c r="G10" s="20">
        <f>VLOOKUP(K6,Sheet1!A:BY,13,0)</f>
        <v>12</v>
      </c>
      <c r="H10" s="20">
        <f>VLOOKUP(K6,Sheet1!A:BY,15,0)</f>
        <v>0</v>
      </c>
      <c r="I10" s="20" t="str">
        <f>VLOOKUP(K6,Sheet1!A:BY,16,0)</f>
        <v>F</v>
      </c>
      <c r="J10" s="62"/>
      <c r="K10" s="59"/>
      <c r="L10" s="59"/>
    </row>
    <row r="11" spans="3:12" ht="22.15" customHeight="1" thickBot="1" x14ac:dyDescent="0.35">
      <c r="C11" s="19" t="s">
        <v>93</v>
      </c>
      <c r="D11" s="20">
        <f>VLOOKUP(K6,Sheet1!A:BY,17,0)</f>
        <v>34</v>
      </c>
      <c r="E11" s="20">
        <f>VLOOKUP(K6,Sheet1!A:BY,18,0)</f>
        <v>20</v>
      </c>
      <c r="F11" s="20">
        <f>VLOOKUP(K6,Sheet1!A:BY,19,0)</f>
        <v>0</v>
      </c>
      <c r="G11" s="20">
        <f>VLOOKUP(K6,Sheet1!A:BY,20,0)</f>
        <v>54</v>
      </c>
      <c r="H11" s="20">
        <f>VLOOKUP(K6,Sheet1!A:BY,22,0)</f>
        <v>3</v>
      </c>
      <c r="I11" s="20" t="str">
        <f>VLOOKUP(K6,Sheet1!A:BY,23,0)</f>
        <v>B</v>
      </c>
      <c r="J11" s="62"/>
      <c r="K11" s="59"/>
      <c r="L11" s="59"/>
    </row>
    <row r="12" spans="3:12" ht="24" customHeight="1" thickBot="1" x14ac:dyDescent="0.35">
      <c r="C12" s="19" t="s">
        <v>26</v>
      </c>
      <c r="D12" s="20">
        <f>VLOOKUP(K6,Sheet1!A:BY,24,0)</f>
        <v>28</v>
      </c>
      <c r="E12" s="20">
        <f>VLOOKUP(K6,Sheet1!A:BY,25,0)</f>
        <v>7</v>
      </c>
      <c r="F12" s="20">
        <f>VLOOKUP(K6,Sheet1!A:BY,26,0)</f>
        <v>0</v>
      </c>
      <c r="G12" s="20">
        <f>VLOOKUP(K6,Sheet1!A:BY,27,0)</f>
        <v>35</v>
      </c>
      <c r="H12" s="20">
        <f>VLOOKUP(K6,Sheet1!A:BY,29,0)</f>
        <v>4</v>
      </c>
      <c r="I12" s="20" t="str">
        <f>VLOOKUP(K6,Sheet1!A:BY,30,0)</f>
        <v>A</v>
      </c>
      <c r="J12" s="62"/>
      <c r="K12" s="59"/>
      <c r="L12" s="59"/>
    </row>
    <row r="13" spans="3:12" ht="25.15" customHeight="1" thickBot="1" x14ac:dyDescent="0.35">
      <c r="C13" s="19" t="s">
        <v>29</v>
      </c>
      <c r="D13" s="20">
        <f>VLOOKUP(K6,Sheet1!A:BY,31,0)</f>
        <v>49</v>
      </c>
      <c r="E13" s="20">
        <f>VLOOKUP(K6,Sheet1!A:BY,32,0)</f>
        <v>21</v>
      </c>
      <c r="F13" s="20">
        <f>VLOOKUP(K6,Sheet1!A:BY,33,0)</f>
        <v>0</v>
      </c>
      <c r="G13" s="20">
        <f>VLOOKUP(K6,Sheet1!A:BY,34,0)</f>
        <v>70</v>
      </c>
      <c r="H13" s="20">
        <f>VLOOKUP(K6,Sheet1!A:BY,36,0)</f>
        <v>4</v>
      </c>
      <c r="I13" s="20" t="str">
        <f>VLOOKUP(K6,Sheet1!A:BY,37,0)</f>
        <v>A</v>
      </c>
      <c r="J13" s="62"/>
      <c r="K13" s="59"/>
      <c r="L13" s="59"/>
    </row>
    <row r="14" spans="3:12" ht="24" customHeight="1" thickBot="1" x14ac:dyDescent="0.35">
      <c r="C14" s="19" t="s">
        <v>30</v>
      </c>
      <c r="D14" s="20">
        <f>VLOOKUP(K6,Sheet1!A:BY,38,0)</f>
        <v>41</v>
      </c>
      <c r="E14" s="20">
        <f>VLOOKUP(K6,Sheet1!A:BY,39,0)</f>
        <v>21</v>
      </c>
      <c r="F14" s="20">
        <f>VLOOKUP(K6,Sheet1!A:BY,40,0)</f>
        <v>0</v>
      </c>
      <c r="G14" s="20">
        <f>VLOOKUP(K6,Sheet1!A:BY,41,0)</f>
        <v>62</v>
      </c>
      <c r="H14" s="20">
        <f>VLOOKUP(K6,Sheet1!A:BY,43,0)</f>
        <v>3.5</v>
      </c>
      <c r="I14" s="20" t="str">
        <f>VLOOKUP(K6,Sheet1!A:BY,44,0)</f>
        <v>A-</v>
      </c>
      <c r="J14" s="62"/>
      <c r="K14" s="59"/>
      <c r="L14" s="59"/>
    </row>
    <row r="15" spans="3:12" ht="22.15" customHeight="1" thickBot="1" x14ac:dyDescent="0.35">
      <c r="C15" s="19" t="s">
        <v>31</v>
      </c>
      <c r="D15" s="20">
        <f>VLOOKUP(K6,Sheet1!A:BY,45,0)</f>
        <v>47</v>
      </c>
      <c r="E15" s="20">
        <f>VLOOKUP(K6,Sheet1!A:BY,46,0)</f>
        <v>23</v>
      </c>
      <c r="F15" s="20">
        <f>VLOOKUP(K6,Sheet1!A:BY,47,0)</f>
        <v>0</v>
      </c>
      <c r="G15" s="20">
        <f>VLOOKUP(K6,Sheet1!A:BY,48,0)</f>
        <v>70</v>
      </c>
      <c r="H15" s="20">
        <f>VLOOKUP(K6,Sheet1!A:BY,50,0)</f>
        <v>4</v>
      </c>
      <c r="I15" s="20" t="str">
        <f>VLOOKUP(K6,Sheet1!A:BY,51,0)</f>
        <v>A</v>
      </c>
      <c r="J15" s="62"/>
      <c r="K15" s="59"/>
      <c r="L15" s="59"/>
    </row>
    <row r="16" spans="3:12" ht="22.15" customHeight="1" thickBot="1" x14ac:dyDescent="0.35">
      <c r="C16" s="19" t="s">
        <v>32</v>
      </c>
      <c r="D16" s="20">
        <f>VLOOKUP(K6,Sheet1!A:BY,52,0)</f>
        <v>55</v>
      </c>
      <c r="E16" s="20">
        <f>VLOOKUP(K6,Sheet1!A:BY,53,0)</f>
        <v>16</v>
      </c>
      <c r="F16" s="20">
        <f>VLOOKUP(K6,Sheet1!A:BY,54,0)</f>
        <v>0</v>
      </c>
      <c r="G16" s="20">
        <f>VLOOKUP(K6,Sheet1!A:BY,55,0)</f>
        <v>71</v>
      </c>
      <c r="H16" s="20">
        <f>VLOOKUP(K6,Sheet1!A:BY,57,0)</f>
        <v>4</v>
      </c>
      <c r="I16" s="20" t="str">
        <f>VLOOKUP(K6,Sheet1!A:BY,58,0)</f>
        <v>A</v>
      </c>
      <c r="J16" s="62"/>
      <c r="K16" s="59"/>
      <c r="L16" s="59"/>
    </row>
    <row r="17" spans="3:12" ht="23.45" customHeight="1" thickBot="1" x14ac:dyDescent="0.35">
      <c r="C17" s="19" t="s">
        <v>33</v>
      </c>
      <c r="D17" s="20">
        <f>VLOOKUP(K6,Sheet1!A:BY,59,0)</f>
        <v>7</v>
      </c>
      <c r="E17" s="20">
        <f>VLOOKUP(K6,Sheet1!A:BY,60,0)</f>
        <v>10</v>
      </c>
      <c r="F17" s="20">
        <f>VLOOKUP(K6,Sheet1!A:BY,61,0)</f>
        <v>20</v>
      </c>
      <c r="G17" s="20">
        <f>VLOOKUP(K6,Sheet1!A:BY,62,0)</f>
        <v>37</v>
      </c>
      <c r="H17" s="20">
        <f>VLOOKUP(K6,Sheet1!A:BY,64,0)</f>
        <v>4</v>
      </c>
      <c r="I17" s="20" t="str">
        <f>VLOOKUP(K6,Sheet1!A:BY,65,0)</f>
        <v>A</v>
      </c>
      <c r="J17" s="62"/>
      <c r="K17" s="59"/>
      <c r="L17" s="59"/>
    </row>
    <row r="18" spans="3:12" ht="25.15" customHeight="1" thickBot="1" x14ac:dyDescent="0.35">
      <c r="C18" s="17" t="s">
        <v>34</v>
      </c>
      <c r="D18" s="18">
        <f>VLOOKUP(K6,Sheet1!A:BY,66,0)</f>
        <v>4</v>
      </c>
      <c r="E18" s="18">
        <f>VLOOKUP(K6,Sheet1!A:BY,67,0)</f>
        <v>7</v>
      </c>
      <c r="F18" s="18">
        <f>VLOOKUP(K6,Sheet1!A:BY,68,0)</f>
        <v>28</v>
      </c>
      <c r="G18" s="18">
        <f>VLOOKUP(K6,Sheet1!A:BY,69,0)</f>
        <v>39</v>
      </c>
      <c r="H18" s="18">
        <f>VLOOKUP(K6,Sheet1!A:BY,71,0)</f>
        <v>4</v>
      </c>
      <c r="I18" s="18" t="str">
        <f>VLOOKUP(K6,Sheet1!A:BY,72,0)</f>
        <v>A</v>
      </c>
      <c r="J18" s="63"/>
      <c r="K18" s="60"/>
      <c r="L18" s="60"/>
    </row>
    <row r="19" spans="3:12" ht="18.75" x14ac:dyDescent="0.3">
      <c r="C19" s="15"/>
      <c r="D19" s="16"/>
      <c r="E19" s="16"/>
      <c r="F19" s="16"/>
      <c r="G19" s="16"/>
      <c r="H19" s="16"/>
      <c r="I19" s="16"/>
      <c r="J19" s="22"/>
      <c r="K19" s="24"/>
      <c r="L19" s="25"/>
    </row>
    <row r="20" spans="3:12" ht="18.75" x14ac:dyDescent="0.3">
      <c r="C20" s="15"/>
      <c r="D20" s="16"/>
      <c r="E20" s="16"/>
      <c r="F20" s="16"/>
      <c r="G20" s="16"/>
      <c r="H20" s="16"/>
      <c r="I20" s="16"/>
      <c r="J20" s="22"/>
      <c r="K20" s="24"/>
      <c r="L20" s="25"/>
    </row>
    <row r="21" spans="3:12" ht="18.75" x14ac:dyDescent="0.3">
      <c r="C21" s="15"/>
      <c r="D21" s="16"/>
      <c r="E21" s="16"/>
      <c r="F21" s="16"/>
      <c r="G21" s="16"/>
      <c r="H21" s="16"/>
      <c r="I21" s="16"/>
      <c r="J21" s="22"/>
      <c r="K21" s="24"/>
      <c r="L21" s="25"/>
    </row>
    <row r="22" spans="3:12" ht="19.5" thickBot="1" x14ac:dyDescent="0.35">
      <c r="C22" s="15"/>
      <c r="D22" s="16"/>
      <c r="E22" s="16"/>
      <c r="F22" s="16"/>
      <c r="G22" s="16"/>
      <c r="H22" s="16"/>
      <c r="I22" s="16"/>
      <c r="J22" s="22"/>
      <c r="K22" s="24"/>
      <c r="L22" s="25"/>
    </row>
    <row r="23" spans="3:12" ht="37.9" customHeight="1" thickBot="1" x14ac:dyDescent="0.35">
      <c r="C23" s="55" t="s">
        <v>44</v>
      </c>
      <c r="D23" s="56"/>
      <c r="E23" s="16"/>
      <c r="F23" s="16"/>
      <c r="G23" s="16"/>
      <c r="H23" s="16"/>
      <c r="I23" s="55" t="s">
        <v>38</v>
      </c>
      <c r="J23" s="57"/>
      <c r="K23" s="57"/>
      <c r="L23" s="56"/>
    </row>
    <row r="24" spans="3:12" ht="18.75" x14ac:dyDescent="0.3">
      <c r="C24" s="15"/>
      <c r="D24" s="16"/>
      <c r="E24" s="16"/>
      <c r="F24" s="16"/>
      <c r="G24" s="16"/>
      <c r="H24" s="16"/>
      <c r="I24" s="16"/>
      <c r="J24" s="22"/>
      <c r="K24" s="24"/>
      <c r="L24" s="25"/>
    </row>
    <row r="25" spans="3:12" ht="18.75" x14ac:dyDescent="0.3">
      <c r="C25" s="15"/>
      <c r="D25" s="16"/>
      <c r="E25" s="16"/>
      <c r="F25" s="16"/>
      <c r="G25" s="16"/>
      <c r="H25" s="16"/>
      <c r="I25" s="16"/>
      <c r="J25" s="22"/>
      <c r="K25" s="24"/>
      <c r="L25" s="25"/>
    </row>
    <row r="26" spans="3:12" ht="18.75" x14ac:dyDescent="0.3">
      <c r="C26" s="15"/>
      <c r="D26" s="16"/>
      <c r="E26" s="16"/>
      <c r="F26" s="16"/>
      <c r="G26" s="16"/>
      <c r="H26" s="16"/>
      <c r="I26" s="16"/>
      <c r="J26" s="22"/>
      <c r="K26" s="24"/>
      <c r="L26" s="25"/>
    </row>
    <row r="27" spans="3:12" ht="19.5" thickBot="1" x14ac:dyDescent="0.35">
      <c r="C27" s="17"/>
      <c r="D27" s="54" t="s">
        <v>39</v>
      </c>
      <c r="E27" s="54"/>
      <c r="F27" s="54"/>
      <c r="G27" s="54"/>
      <c r="H27" s="54"/>
      <c r="I27" s="54"/>
      <c r="J27" s="26"/>
      <c r="K27" s="27"/>
      <c r="L27" s="28"/>
    </row>
    <row r="28" spans="3:12" ht="18.75" x14ac:dyDescent="0.3">
      <c r="C28" s="12"/>
      <c r="D28" s="12"/>
      <c r="E28" s="12"/>
      <c r="F28" s="12"/>
      <c r="G28" s="12"/>
      <c r="H28" s="12"/>
      <c r="I28" s="12"/>
      <c r="J28" s="9"/>
    </row>
  </sheetData>
  <mergeCells count="10">
    <mergeCell ref="I6:J6"/>
    <mergeCell ref="K6:L6"/>
    <mergeCell ref="D6:E6"/>
    <mergeCell ref="C2:L5"/>
    <mergeCell ref="D27:I27"/>
    <mergeCell ref="C23:D23"/>
    <mergeCell ref="I23:L23"/>
    <mergeCell ref="K9:K18"/>
    <mergeCell ref="L9:L18"/>
    <mergeCell ref="J9:J18"/>
  </mergeCells>
  <pageMargins left="0.25" right="0.25" top="0.75" bottom="0.75" header="0.3" footer="0.3"/>
  <pageSetup paperSize="9" scale="8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Sheet1!$A$6:$A$51</xm:f>
          </x14:formula1>
          <xm:sqref>K6:L6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2025-07-27T07:50:42Z</dcterms:modified>
</cp:coreProperties>
</file>